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" windowWidth="11340" windowHeight="62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<sst xmlns="http://schemas.openxmlformats.org/spreadsheetml/2006/main" count="368" uniqueCount="124">
  <si>
    <t>FURNIZOR_________________________________________</t>
  </si>
  <si>
    <t>A. CAPACITATE TEHNICĂ</t>
  </si>
  <si>
    <t>2. Microbiologie</t>
  </si>
  <si>
    <t>6. Histopatologie</t>
  </si>
  <si>
    <t>Reprezentant legal</t>
  </si>
  <si>
    <t>(nume, semnatura si stampila)</t>
  </si>
  <si>
    <t>Denumire aparat</t>
  </si>
  <si>
    <t>Serie si numar</t>
  </si>
  <si>
    <t>Tip act detinere</t>
  </si>
  <si>
    <t>Nr si data act detinere</t>
  </si>
  <si>
    <t>B. LOGISTICA</t>
  </si>
  <si>
    <t>Anexa 2</t>
  </si>
  <si>
    <t>b) direct medicului</t>
  </si>
  <si>
    <t>Aviz de utilizare (dupa caz)</t>
  </si>
  <si>
    <t>Aparat automat de citire VSH:</t>
  </si>
  <si>
    <t>Metoda manuala</t>
  </si>
  <si>
    <t>- analizor automat de microbiologie</t>
  </si>
  <si>
    <t>Analizoare semiautomate:</t>
  </si>
  <si>
    <t>Analizoare automate</t>
  </si>
  <si>
    <t>c1 - analizor semiautomat pentru examen de urina</t>
  </si>
  <si>
    <t>c2- analizor automat pentru examen de urina</t>
  </si>
  <si>
    <t>b1 - analizor semiautomat pentru electroforeza</t>
  </si>
  <si>
    <t>b2 - analizor automat pentru electroforeza</t>
  </si>
  <si>
    <t>4.2 Metoda Elisa</t>
  </si>
  <si>
    <t>b1) Sisteme speciale semiautomate</t>
  </si>
  <si>
    <t>Microscop optic cu examinare in lumina polarizata/UV</t>
  </si>
  <si>
    <t>Microscop optic fara examinare in lumina polarizata/UV</t>
  </si>
  <si>
    <t>Contract service (dupa caz)</t>
  </si>
  <si>
    <t>An fabricatie</t>
  </si>
  <si>
    <t xml:space="preserve">1. Hematologie </t>
  </si>
  <si>
    <r>
      <t>1.1</t>
    </r>
    <r>
      <rPr>
        <sz val="11"/>
        <rFont val="Arial"/>
        <family val="2"/>
      </rPr>
      <t xml:space="preserve"> Morfologie</t>
    </r>
    <r>
      <rPr>
        <b/>
        <sz val="12"/>
        <rFont val="Arial"/>
        <family val="2"/>
      </rPr>
      <t xml:space="preserve"> (max 2 analizoare)</t>
    </r>
  </si>
  <si>
    <r>
      <t>1.2</t>
    </r>
    <r>
      <rPr>
        <sz val="11"/>
        <rFont val="Arial"/>
        <family val="2"/>
      </rPr>
      <t xml:space="preserve"> Hemostază </t>
    </r>
    <r>
      <rPr>
        <b/>
        <sz val="12"/>
        <rFont val="Arial"/>
        <family val="2"/>
      </rPr>
      <t>(max 2 aparate)</t>
    </r>
  </si>
  <si>
    <t xml:space="preserve"> a1 analizor semiautomat </t>
  </si>
  <si>
    <t xml:space="preserve">      analizor semiautomat </t>
  </si>
  <si>
    <t xml:space="preserve">     - analizor semiautomat pentru electroforeza</t>
  </si>
  <si>
    <t xml:space="preserve">     - analizor automat pentru electroforeza</t>
  </si>
  <si>
    <t xml:space="preserve">     - analizor semiautomat pentru examen de urina</t>
  </si>
  <si>
    <t xml:space="preserve">     -analizor automat pentru examen de urina</t>
  </si>
  <si>
    <r>
      <t>4. Imunologie</t>
    </r>
    <r>
      <rPr>
        <i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(max 4 aparate)</t>
    </r>
  </si>
  <si>
    <t>a1- sistem semiautomatizat Elisa</t>
  </si>
  <si>
    <t xml:space="preserve">    - sistem semiautomatizat Elisa</t>
  </si>
  <si>
    <t>Nr metode</t>
  </si>
  <si>
    <t>Nr microplaci</t>
  </si>
  <si>
    <t>Punctaj</t>
  </si>
  <si>
    <t xml:space="preserve">      Sisteme speciale semiautomate</t>
  </si>
  <si>
    <t>x</t>
  </si>
  <si>
    <r>
      <t xml:space="preserve">     - sistem automatizat Elisa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(se specifica nr microplaci: 2,4 sau 6)</t>
    </r>
  </si>
  <si>
    <r>
      <t>a2 - sistem automatizat Elisa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cu 1 microplaca</t>
    </r>
  </si>
  <si>
    <r>
      <t xml:space="preserve">     - sistem automatizat Elisa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cu 1 microplaca</t>
    </r>
  </si>
  <si>
    <r>
      <t>4.3 Sisteme speciale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(se specifica nr de probe/h)</t>
    </r>
  </si>
  <si>
    <t>Subtotal 1</t>
  </si>
  <si>
    <t>4.1 Serologie: (se completeaza cu DA)</t>
  </si>
  <si>
    <t>- Sistem automat de prelucrare a probelor (de la proba pana la bloc de parafina) (se completeaza cu DA)</t>
  </si>
  <si>
    <t>- Sistem de colorare automată a lamelor (se completeaza cu DA)</t>
  </si>
  <si>
    <t xml:space="preserve">         4p</t>
  </si>
  <si>
    <r>
      <t xml:space="preserve">a) fax </t>
    </r>
    <r>
      <rPr>
        <b/>
        <sz val="11"/>
        <rFont val="Arial"/>
        <family val="2"/>
      </rPr>
      <t xml:space="preserve"> (se lasa campul liber sau se completeaza cu DA)</t>
    </r>
  </si>
  <si>
    <r>
      <t xml:space="preserve">b) direct medicului </t>
    </r>
    <r>
      <rPr>
        <b/>
        <sz val="11"/>
        <rFont val="Arial"/>
        <family val="2"/>
      </rPr>
      <t>(se lasa campul liber sau se completeaza cu DA)</t>
    </r>
  </si>
  <si>
    <r>
      <t xml:space="preserve">c) sistem electronic securizat de consultare a rezultatelor pe internet  </t>
    </r>
    <r>
      <rPr>
        <b/>
        <sz val="11"/>
        <rFont val="Arial"/>
        <family val="2"/>
      </rPr>
      <t xml:space="preserve">(se lasa campul liber sau se completeaza cu DA)      </t>
    </r>
  </si>
  <si>
    <r>
      <t xml:space="preserve"> - operaţional - instalat si cu aparate conectate pentru transmitere date </t>
    </r>
    <r>
      <rPr>
        <b/>
        <sz val="11"/>
        <rFont val="Arial"/>
        <family val="2"/>
      </rPr>
      <t>(se lasa campul liber sau se completeaza cu DA)</t>
    </r>
  </si>
  <si>
    <r>
      <t xml:space="preserve">2. software dedicat activităţii de laborator - care să conţină înregistrarea si evidenta biletelor de trimitere: serie şi număr bilet, CNP-ul/codul unic de asigurare al pacientului, codul de parafă şi numărul de contract al medicului care a recomandat, tipul şi numărul investigaţiilor recomandate), eliberarea buletinelor de analiza şi arhivarea datelor de laborator precum şi raportarea activităţii desfăşurate în conformitate cu formatul solicitat de casa de asigurări de sănătate </t>
    </r>
    <r>
      <rPr>
        <b/>
        <sz val="11"/>
        <rFont val="Arial"/>
        <family val="2"/>
      </rPr>
      <t>(se prezintă specificaţiile tehnice ale aplicaţiei, care se verifică la sediul furnizorului):</t>
    </r>
  </si>
  <si>
    <r>
      <t xml:space="preserve"> a - datele de contact - adresă, telefon,  fax, mail, pentru laboratoarele /punctele de lucru din structura, orarul de functionare, certificari/acreditari </t>
    </r>
    <r>
      <rPr>
        <b/>
        <sz val="11"/>
        <rFont val="Arial"/>
        <family val="2"/>
      </rPr>
      <t xml:space="preserve"> (se lasa campul liber sau se completeaza adresa)</t>
    </r>
  </si>
  <si>
    <r>
      <t xml:space="preserve">b -  chestionar de satisfacţie a pacienţilor - (cu obligatia actualizarii semestriale a rezultatelor si afisarea pe site-ul furnizorului) </t>
    </r>
    <r>
      <rPr>
        <b/>
        <sz val="11"/>
        <rFont val="Arial"/>
        <family val="2"/>
      </rPr>
      <t xml:space="preserve"> (se lasa campul liber sau se completeaza cu DA)        </t>
    </r>
  </si>
  <si>
    <t>Subtotal 2</t>
  </si>
  <si>
    <t>- Procesor de țesuturi – histoprocesor automat fără vacum (se lasa campul gol sau se completeaza cu DA)</t>
  </si>
  <si>
    <t>- Procesor de țesuturi – histoprocesor automat cu vacum (se lasa campul gol sau se completeaza cu DA)</t>
  </si>
  <si>
    <t>- Aparat colorație automatizată histochimică (se lasa campul gol sau se completeaza cu DA)</t>
  </si>
  <si>
    <t>- Aparat colorație automatizată imunohistochimie  (se lasa campul gol sau se completeaza cu DA)</t>
  </si>
  <si>
    <t>- microtom parafină  (se lasa campul gol sau se completeaza cu DA)</t>
  </si>
  <si>
    <t>- criotom  (se lasa campul gol sau se completeaza cu DA)</t>
  </si>
  <si>
    <t>- termostat pentru parafină  (se lasa campul gol sau se completeaza cu DA)</t>
  </si>
  <si>
    <t>- platină sau baie termostatată  (se lasa campul gol sau se completeaza cu DA)</t>
  </si>
  <si>
    <t>- balanță analitică  (se lasa campul gol sau se completeaza cu DA)</t>
  </si>
  <si>
    <t>- pH-metru  (se lasa campul gol sau se completeaza cu DA)</t>
  </si>
  <si>
    <t>- masă absorbantă pentru vapori toxici  (se lasa campul gol sau se completeaza cu DA)</t>
  </si>
  <si>
    <t>- baterie colorare manuală hematoxilină-eozină (se lasa campul gol sau se completeaza cu DA)</t>
  </si>
  <si>
    <t>- baterie manuală pentru imunohistochimie (se lasa campul gol sau se completeaza cu DA)</t>
  </si>
  <si>
    <t>Nr teste,probe/ ora</t>
  </si>
  <si>
    <r>
      <t xml:space="preserve">    </t>
    </r>
    <r>
      <rPr>
        <sz val="10"/>
        <rFont val="Arial"/>
        <family val="2"/>
      </rPr>
      <t>analizor cu 18-22 parametri (cu formulă leucocitara completa- 5 DIF) inclusiv cu modul laserflowcitometric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(se completeaza nr teste/oră)</t>
    </r>
  </si>
  <si>
    <r>
      <t xml:space="preserve">    </t>
    </r>
    <r>
      <rPr>
        <sz val="10"/>
        <rFont val="Arial"/>
        <family val="2"/>
      </rPr>
      <t>analizor cu mai mult de 22 parametri (cu formulă leucocitara completa- 5 DIF) inclusiv cu modul laserflowcitometric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(se completeaza nr teste/oră)</t>
    </r>
  </si>
  <si>
    <r>
      <t xml:space="preserve">    </t>
    </r>
    <r>
      <rPr>
        <sz val="10"/>
        <rFont val="Arial"/>
        <family val="2"/>
      </rPr>
      <t xml:space="preserve">analizor cu mai mult de 22 parametri (cu formulă leucocitara completa- 5 DIF) </t>
    </r>
    <r>
      <rPr>
        <b/>
        <sz val="11"/>
        <rFont val="Arial"/>
        <family val="2"/>
      </rPr>
      <t>(se completeaza nr teste/oră)</t>
    </r>
  </si>
  <si>
    <r>
      <t xml:space="preserve"> - identificarea germenilor </t>
    </r>
    <r>
      <rPr>
        <b/>
        <sz val="11"/>
        <rFont val="Arial"/>
        <family val="2"/>
      </rPr>
      <t>(se completeaza cu DA)</t>
    </r>
  </si>
  <si>
    <r>
      <t xml:space="preserve"> - efectuarea antibiogramei </t>
    </r>
    <r>
      <rPr>
        <b/>
        <sz val="10"/>
        <rFont val="Arial"/>
        <family val="2"/>
      </rPr>
      <t>(se completeaza cu DA)</t>
    </r>
  </si>
  <si>
    <r>
      <t xml:space="preserve"> - decelarea prezenţei miceliilor si identificarea miceliilor </t>
    </r>
    <r>
      <rPr>
        <b/>
        <sz val="11"/>
        <rFont val="Arial"/>
        <family val="2"/>
      </rPr>
      <t>(se completeaza cu DA)</t>
    </r>
  </si>
  <si>
    <r>
      <t xml:space="preserve"> - efectuarea antifungigramei </t>
    </r>
    <r>
      <rPr>
        <b/>
        <sz val="11"/>
        <rFont val="Arial"/>
        <family val="2"/>
      </rPr>
      <t>(se completeaza cu DA)</t>
    </r>
  </si>
  <si>
    <r>
      <t>examen parazitologic pe frotiu</t>
    </r>
    <r>
      <rPr>
        <b/>
        <sz val="11"/>
        <rFont val="Arial"/>
        <family val="2"/>
      </rPr>
      <t xml:space="preserve"> (se completeaza cu DA)</t>
    </r>
  </si>
  <si>
    <t>1. transmiterea rezultatelor analizelor de laborator la medicul care a recomandat analizele în maximum 24 h:</t>
  </si>
  <si>
    <r>
      <t>a)</t>
    </r>
    <r>
      <rPr>
        <sz val="10"/>
        <rFont val="Arial"/>
        <family val="2"/>
      </rPr>
      <t xml:space="preserve"> analizor până la 18 parametri inclusiv </t>
    </r>
    <r>
      <rPr>
        <b/>
        <sz val="11"/>
        <rFont val="Arial"/>
        <family val="2"/>
      </rPr>
      <t>(se completeaza nr teste/oră)</t>
    </r>
  </si>
  <si>
    <r>
      <t xml:space="preserve">    </t>
    </r>
    <r>
      <rPr>
        <sz val="10"/>
        <rFont val="Arial"/>
        <family val="2"/>
      </rPr>
      <t>analizor până la 18 parametri inclusiv</t>
    </r>
    <r>
      <rPr>
        <b/>
        <sz val="11"/>
        <rFont val="Arial"/>
        <family val="2"/>
      </rPr>
      <t xml:space="preserve"> (se completeaza nr teste/oră)</t>
    </r>
  </si>
  <si>
    <r>
      <t>b)</t>
    </r>
    <r>
      <rPr>
        <sz val="10"/>
        <rFont val="Arial"/>
        <family val="2"/>
      </rPr>
      <t xml:space="preserve"> analizor cu 18-22 parametri (cu formulă leucocitara completa- 5 DIF)</t>
    </r>
    <r>
      <rPr>
        <b/>
        <sz val="11"/>
        <rFont val="Arial"/>
        <family val="2"/>
      </rPr>
      <t xml:space="preserve"> (se completeaza nr teste/oră)</t>
    </r>
  </si>
  <si>
    <r>
      <t xml:space="preserve">   </t>
    </r>
    <r>
      <rPr>
        <sz val="10"/>
        <rFont val="Arial"/>
        <family val="2"/>
      </rPr>
      <t xml:space="preserve"> analizor cu 18-22 parametri (cu formulă leucocitara completa- 5 DIF) </t>
    </r>
    <r>
      <rPr>
        <b/>
        <sz val="11"/>
        <rFont val="Arial"/>
        <family val="2"/>
      </rPr>
      <t>(se completeaza nr teste/oră)</t>
    </r>
  </si>
  <si>
    <r>
      <t>a)</t>
    </r>
    <r>
      <rPr>
        <sz val="10"/>
        <rFont val="Arial"/>
        <family val="2"/>
      </rPr>
      <t xml:space="preserve"> analizor coagulare semiautomat </t>
    </r>
  </si>
  <si>
    <r>
      <t xml:space="preserve">  </t>
    </r>
    <r>
      <rPr>
        <sz val="10"/>
        <rFont val="Arial"/>
        <family val="2"/>
      </rPr>
      <t xml:space="preserve">analizor coagulare semiautomat </t>
    </r>
  </si>
  <si>
    <r>
      <t>b)</t>
    </r>
    <r>
      <rPr>
        <sz val="10"/>
        <rFont val="Arial"/>
        <family val="2"/>
      </rPr>
      <t xml:space="preserve"> analizor de coagulare complet automat</t>
    </r>
  </si>
  <si>
    <r>
      <t xml:space="preserve">   </t>
    </r>
    <r>
      <rPr>
        <sz val="10"/>
        <rFont val="Arial"/>
        <family val="2"/>
      </rPr>
      <t>analizor de coagulare complet automat</t>
    </r>
  </si>
  <si>
    <r>
      <t>1.3</t>
    </r>
    <r>
      <rPr>
        <sz val="11"/>
        <rFont val="Arial"/>
        <family val="2"/>
      </rPr>
      <t xml:space="preserve"> Imunohematologie </t>
    </r>
    <r>
      <rPr>
        <b/>
        <sz val="12"/>
        <rFont val="Arial"/>
        <family val="2"/>
      </rPr>
      <t>(se completeaza cu DA)</t>
    </r>
  </si>
  <si>
    <r>
      <t>1.4 Viteza de sedimentare a hematiilor(VSH)</t>
    </r>
    <r>
      <rPr>
        <b/>
        <sz val="12"/>
        <rFont val="Arial"/>
        <family val="2"/>
      </rPr>
      <t>(max 2 aparate)</t>
    </r>
  </si>
  <si>
    <r>
      <t xml:space="preserve">a) </t>
    </r>
    <r>
      <rPr>
        <sz val="10"/>
        <rFont val="Arial"/>
        <family val="2"/>
      </rPr>
      <t xml:space="preserve">între 1 – 10 poziţii </t>
    </r>
    <r>
      <rPr>
        <b/>
        <sz val="10"/>
        <rFont val="Arial"/>
        <family val="2"/>
      </rPr>
      <t xml:space="preserve"> </t>
    </r>
  </si>
  <si>
    <r>
      <t xml:space="preserve">   </t>
    </r>
    <r>
      <rPr>
        <sz val="10"/>
        <rFont val="Arial"/>
        <family val="2"/>
      </rPr>
      <t xml:space="preserve">între 1 – 10 poziţii </t>
    </r>
    <r>
      <rPr>
        <b/>
        <sz val="10"/>
        <rFont val="Arial"/>
        <family val="2"/>
      </rPr>
      <t xml:space="preserve"> </t>
    </r>
  </si>
  <si>
    <r>
      <t xml:space="preserve">b) </t>
    </r>
    <r>
      <rPr>
        <sz val="10"/>
        <rFont val="Arial"/>
        <family val="2"/>
      </rPr>
      <t>între 11 – 20 poziţii</t>
    </r>
    <r>
      <rPr>
        <b/>
        <sz val="10"/>
        <rFont val="Arial"/>
        <family val="2"/>
      </rPr>
      <t xml:space="preserve">  </t>
    </r>
  </si>
  <si>
    <r>
      <t xml:space="preserve">   între 11 – 20 poziţii</t>
    </r>
    <r>
      <rPr>
        <b/>
        <sz val="10"/>
        <rFont val="Arial"/>
        <family val="2"/>
      </rPr>
      <t xml:space="preserve">  </t>
    </r>
  </si>
  <si>
    <r>
      <t xml:space="preserve">c) </t>
    </r>
    <r>
      <rPr>
        <sz val="10"/>
        <rFont val="Arial"/>
        <family val="2"/>
      </rPr>
      <t>peste 21 poziţii</t>
    </r>
  </si>
  <si>
    <r>
      <t xml:space="preserve">    </t>
    </r>
    <r>
      <rPr>
        <sz val="10"/>
        <rFont val="Arial"/>
        <family val="2"/>
      </rPr>
      <t>peste 21 poziţii</t>
    </r>
  </si>
  <si>
    <r>
      <t>2.1</t>
    </r>
    <r>
      <rPr>
        <sz val="10"/>
        <rFont val="Arial"/>
        <family val="2"/>
      </rPr>
      <t xml:space="preserve"> Bacteriologie </t>
    </r>
  </si>
  <si>
    <r>
      <t>2.2</t>
    </r>
    <r>
      <rPr>
        <sz val="10"/>
        <rFont val="Arial"/>
        <family val="2"/>
      </rPr>
      <t xml:space="preserve"> Micologie</t>
    </r>
  </si>
  <si>
    <r>
      <t>2.3</t>
    </r>
    <r>
      <rPr>
        <sz val="10"/>
        <rFont val="Arial"/>
        <family val="2"/>
      </rPr>
      <t xml:space="preserve"> Analizoare microbiologie(bacteriologie + micologie </t>
    </r>
    <r>
      <rPr>
        <b/>
        <sz val="12"/>
        <rFont val="Arial"/>
        <family val="2"/>
      </rPr>
      <t>)(max 2 aparate)</t>
    </r>
  </si>
  <si>
    <r>
      <t xml:space="preserve">2.4 </t>
    </r>
    <r>
      <rPr>
        <sz val="10"/>
        <rFont val="Arial"/>
        <family val="2"/>
      </rPr>
      <t>Parazitologie</t>
    </r>
  </si>
  <si>
    <r>
      <t xml:space="preserve">3. Biochimie serica si urinara </t>
    </r>
    <r>
      <rPr>
        <b/>
        <sz val="12"/>
        <rFont val="Arial"/>
        <family val="2"/>
      </rPr>
      <t>(din categ a1, a2 si a3 max 4 aparate in total):</t>
    </r>
  </si>
  <si>
    <r>
      <t xml:space="preserve">a3  </t>
    </r>
    <r>
      <rPr>
        <sz val="10"/>
        <rFont val="Arial"/>
        <family val="2"/>
      </rPr>
      <t xml:space="preserve"> analizor automat biochimie(</t>
    </r>
    <r>
      <rPr>
        <b/>
        <sz val="10"/>
        <rFont val="Arial"/>
        <family val="2"/>
      </rPr>
      <t>se specifica nr. probe/h</t>
    </r>
    <r>
      <rPr>
        <sz val="10"/>
        <rFont val="Arial"/>
        <family val="2"/>
      </rPr>
      <t xml:space="preserve">) </t>
    </r>
  </si>
  <si>
    <r>
      <t xml:space="preserve">       analizor automat biochimie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se specifica nr. probe/h</t>
    </r>
    <r>
      <rPr>
        <sz val="10"/>
        <rFont val="Arial"/>
        <family val="2"/>
      </rPr>
      <t xml:space="preserve">) </t>
    </r>
  </si>
  <si>
    <r>
      <t>a3.1</t>
    </r>
    <r>
      <rPr>
        <sz val="10"/>
        <rFont val="Arial"/>
        <family val="2"/>
      </rPr>
      <t xml:space="preserve"> analizor automat biochimie cu det prin turbidimetrie(</t>
    </r>
    <r>
      <rPr>
        <b/>
        <sz val="10"/>
        <rFont val="Arial"/>
        <family val="2"/>
      </rPr>
      <t>se specifica nr. probe/h</t>
    </r>
    <r>
      <rPr>
        <sz val="10"/>
        <rFont val="Arial"/>
        <family val="2"/>
      </rPr>
      <t xml:space="preserve">) </t>
    </r>
  </si>
  <si>
    <r>
      <t xml:space="preserve">       analizor automat biochimie cu det prin turbidimetrie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se specifica nr. probe/h</t>
    </r>
    <r>
      <rPr>
        <sz val="10"/>
        <rFont val="Arial"/>
        <family val="2"/>
      </rPr>
      <t xml:space="preserve">) </t>
    </r>
  </si>
  <si>
    <r>
      <t>a3.2</t>
    </r>
    <r>
      <rPr>
        <sz val="10"/>
        <rFont val="Arial"/>
        <family val="2"/>
      </rPr>
      <t xml:space="preserve"> analizor automat biochimie pt modul ioni (</t>
    </r>
    <r>
      <rPr>
        <b/>
        <sz val="10"/>
        <rFont val="Arial"/>
        <family val="2"/>
      </rPr>
      <t>se specifica nr. probe/h</t>
    </r>
    <r>
      <rPr>
        <sz val="10"/>
        <rFont val="Arial"/>
        <family val="2"/>
      </rPr>
      <t xml:space="preserve">) </t>
    </r>
  </si>
  <si>
    <r>
      <t xml:space="preserve">        analizor automat biochimie pt modul ioni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 xml:space="preserve">se specifica nr. probe/h) </t>
    </r>
  </si>
  <si>
    <r>
      <t>a3.3</t>
    </r>
    <r>
      <rPr>
        <sz val="10"/>
        <rFont val="Arial"/>
        <family val="2"/>
      </rPr>
      <t xml:space="preserve"> analizor automat biochimie pt modul ioni si cu det prin turbidimetrie (</t>
    </r>
    <r>
      <rPr>
        <b/>
        <sz val="10"/>
        <rFont val="Arial"/>
        <family val="2"/>
      </rPr>
      <t>se specifica nr. probe/h</t>
    </r>
    <r>
      <rPr>
        <sz val="10"/>
        <rFont val="Arial"/>
        <family val="2"/>
      </rPr>
      <t xml:space="preserve">) </t>
    </r>
  </si>
  <si>
    <r>
      <t xml:space="preserve">     analizor automat biochimie pt modul ioni si cu det prin turbidimetrie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se specifica nr. probe/h</t>
    </r>
    <r>
      <rPr>
        <sz val="10"/>
        <rFont val="Arial"/>
        <family val="2"/>
      </rPr>
      <t xml:space="preserve">) </t>
    </r>
  </si>
  <si>
    <r>
      <t xml:space="preserve">b Analizor elecroforeza </t>
    </r>
    <r>
      <rPr>
        <b/>
        <sz val="11"/>
        <rFont val="Arial"/>
        <family val="2"/>
      </rPr>
      <t>(maxim 2 aparate in total)</t>
    </r>
  </si>
  <si>
    <r>
      <t xml:space="preserve">c Analizor pt. exmen urina </t>
    </r>
    <r>
      <rPr>
        <b/>
        <sz val="11"/>
        <rFont val="Arial"/>
        <family val="2"/>
      </rPr>
      <t>(maxim 2 aparate in total)</t>
    </r>
  </si>
  <si>
    <r>
      <t>b2) Sisteme speciale automate(</t>
    </r>
    <r>
      <rPr>
        <b/>
        <sz val="10"/>
        <rFont val="Arial"/>
        <family val="2"/>
      </rPr>
      <t>se specifica nr de metode de lucru: 1 sau mai multe</t>
    </r>
    <r>
      <rPr>
        <sz val="10"/>
        <rFont val="Arial"/>
        <family val="2"/>
      </rPr>
      <t>)</t>
    </r>
  </si>
  <si>
    <r>
      <t xml:space="preserve">      Sisteme speciale automate(</t>
    </r>
    <r>
      <rPr>
        <b/>
        <sz val="10"/>
        <rFont val="Arial"/>
        <family val="2"/>
      </rPr>
      <t>se specifica nr de metode de lucru 1 sau mai multe</t>
    </r>
    <r>
      <rPr>
        <sz val="10"/>
        <rFont val="Arial"/>
        <family val="2"/>
      </rPr>
      <t>)</t>
    </r>
  </si>
  <si>
    <r>
      <t xml:space="preserve">5. Citologie 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Examenul Babes-Papanicolau este obligatoriu a fi efectuat de medici de specialitate anatomie patologică sau de biologi medicali cu specializare în domeniu</t>
    </r>
    <r>
      <rPr>
        <sz val="10"/>
        <rFont val="Arial"/>
        <family val="2"/>
      </rPr>
      <t xml:space="preserve">). </t>
    </r>
    <r>
      <rPr>
        <b/>
        <sz val="11"/>
        <rFont val="Arial"/>
        <family val="2"/>
      </rPr>
      <t>(se completeaza cu DA)</t>
    </r>
  </si>
  <si>
    <r>
      <t xml:space="preserve">3. Website </t>
    </r>
    <r>
      <rPr>
        <b/>
        <sz val="11"/>
        <rFont val="Arial"/>
        <family val="2"/>
      </rPr>
      <t>(se lasa campul liber sau se completeaza cu DA)</t>
    </r>
    <r>
      <rPr>
        <sz val="10"/>
        <rFont val="Arial"/>
        <family val="2"/>
      </rPr>
      <t xml:space="preserve"> - care să conţină minimum urmatoarele informatii: </t>
    </r>
  </si>
  <si>
    <t>RAPORT DE EVALUARE LABORATOARE 2015</t>
  </si>
  <si>
    <t xml:space="preserve"> a2 analizor de ioni semiautomat</t>
  </si>
  <si>
    <t xml:space="preserve">      analizor de ioni semiautomat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</si>
</sst>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</numFmts>
  <fonts count="30">
    <font>
      <sz val="10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/>
    </xf>
    <xf numFmtId="0" fontId="0" fillId="24" borderId="12" xfId="0" applyFont="1" applyFill="1" applyBorder="1" applyAlignment="1" applyProtection="1">
      <alignment horizontal="center"/>
      <protection locked="0"/>
    </xf>
    <xf numFmtId="0" fontId="0" fillId="24" borderId="13" xfId="0" applyFont="1" applyFill="1" applyBorder="1" applyAlignment="1" applyProtection="1">
      <alignment horizontal="center"/>
      <protection locked="0"/>
    </xf>
    <xf numFmtId="49" fontId="4" fillId="24" borderId="12" xfId="0" applyNumberFormat="1" applyFont="1" applyFill="1" applyBorder="1" applyAlignment="1">
      <alignment/>
    </xf>
    <xf numFmtId="49" fontId="0" fillId="24" borderId="12" xfId="0" applyNumberFormat="1" applyFont="1" applyFill="1" applyBorder="1" applyAlignment="1">
      <alignment/>
    </xf>
    <xf numFmtId="49" fontId="0" fillId="24" borderId="12" xfId="0" applyNumberFormat="1" applyFont="1" applyFill="1" applyBorder="1" applyAlignment="1">
      <alignment horizontal="left"/>
    </xf>
    <xf numFmtId="49" fontId="2" fillId="24" borderId="14" xfId="0" applyNumberFormat="1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1" xfId="0" applyFont="1" applyFill="1" applyBorder="1" applyAlignment="1" applyProtection="1">
      <alignment/>
      <protection locked="0"/>
    </xf>
    <xf numFmtId="0" fontId="0" fillId="24" borderId="0" xfId="0" applyFont="1" applyFill="1" applyAlignment="1">
      <alignment/>
    </xf>
    <xf numFmtId="49" fontId="3" fillId="24" borderId="11" xfId="0" applyNumberFormat="1" applyFont="1" applyFill="1" applyBorder="1" applyAlignment="1">
      <alignment/>
    </xf>
    <xf numFmtId="0" fontId="0" fillId="24" borderId="11" xfId="0" applyFont="1" applyFill="1" applyBorder="1" applyAlignment="1" applyProtection="1">
      <alignment horizontal="center"/>
      <protection locked="0"/>
    </xf>
    <xf numFmtId="49" fontId="0" fillId="24" borderId="15" xfId="0" applyNumberFormat="1" applyFont="1" applyFill="1" applyBorder="1" applyAlignment="1">
      <alignment/>
    </xf>
    <xf numFmtId="0" fontId="0" fillId="24" borderId="16" xfId="0" applyFont="1" applyFill="1" applyBorder="1" applyAlignment="1" applyProtection="1">
      <alignment/>
      <protection locked="0"/>
    </xf>
    <xf numFmtId="0" fontId="0" fillId="24" borderId="17" xfId="0" applyFont="1" applyFill="1" applyBorder="1" applyAlignment="1" applyProtection="1">
      <alignment/>
      <protection locked="0"/>
    </xf>
    <xf numFmtId="0" fontId="0" fillId="24" borderId="13" xfId="0" applyFont="1" applyFill="1" applyBorder="1" applyAlignment="1">
      <alignment horizontal="center"/>
    </xf>
    <xf numFmtId="49" fontId="0" fillId="24" borderId="18" xfId="0" applyNumberFormat="1" applyFont="1" applyFill="1" applyBorder="1" applyAlignment="1">
      <alignment/>
    </xf>
    <xf numFmtId="0" fontId="0" fillId="24" borderId="19" xfId="0" applyFont="1" applyFill="1" applyBorder="1" applyAlignment="1" applyProtection="1">
      <alignment/>
      <protection locked="0"/>
    </xf>
    <xf numFmtId="0" fontId="0" fillId="24" borderId="12" xfId="0" applyFont="1" applyFill="1" applyBorder="1" applyAlignment="1" applyProtection="1">
      <alignment/>
      <protection locked="0"/>
    </xf>
    <xf numFmtId="49" fontId="9" fillId="24" borderId="18" xfId="0" applyNumberFormat="1" applyFont="1" applyFill="1" applyBorder="1" applyAlignment="1">
      <alignment horizontal="left"/>
    </xf>
    <xf numFmtId="49" fontId="9" fillId="24" borderId="20" xfId="0" applyNumberFormat="1" applyFont="1" applyFill="1" applyBorder="1" applyAlignment="1">
      <alignment horizontal="left"/>
    </xf>
    <xf numFmtId="0" fontId="0" fillId="24" borderId="18" xfId="0" applyFont="1" applyFill="1" applyBorder="1" applyAlignment="1" applyProtection="1">
      <alignment/>
      <protection locked="0"/>
    </xf>
    <xf numFmtId="49" fontId="0" fillId="24" borderId="15" xfId="0" applyNumberFormat="1" applyFont="1" applyFill="1" applyBorder="1" applyAlignment="1">
      <alignment horizontal="left"/>
    </xf>
    <xf numFmtId="49" fontId="0" fillId="24" borderId="13" xfId="0" applyNumberFormat="1" applyFont="1" applyFill="1" applyBorder="1" applyAlignment="1">
      <alignment horizontal="left"/>
    </xf>
    <xf numFmtId="49" fontId="0" fillId="24" borderId="18" xfId="0" applyNumberFormat="1" applyFont="1" applyFill="1" applyBorder="1" applyAlignment="1">
      <alignment horizontal="left"/>
    </xf>
    <xf numFmtId="0" fontId="0" fillId="24" borderId="11" xfId="0" applyFont="1" applyFill="1" applyBorder="1" applyAlignment="1">
      <alignment horizontal="center"/>
    </xf>
    <xf numFmtId="49" fontId="8" fillId="24" borderId="17" xfId="0" applyNumberFormat="1" applyFont="1" applyFill="1" applyBorder="1" applyAlignment="1">
      <alignment/>
    </xf>
    <xf numFmtId="49" fontId="0" fillId="24" borderId="14" xfId="0" applyNumberFormat="1" applyFont="1" applyFill="1" applyBorder="1" applyAlignment="1">
      <alignment/>
    </xf>
    <xf numFmtId="0" fontId="0" fillId="24" borderId="10" xfId="0" applyFont="1" applyFill="1" applyBorder="1" applyAlignment="1" applyProtection="1">
      <alignment/>
      <protection locked="0"/>
    </xf>
    <xf numFmtId="0" fontId="0" fillId="24" borderId="20" xfId="0" applyFont="1" applyFill="1" applyBorder="1" applyAlignment="1" applyProtection="1">
      <alignment/>
      <protection locked="0"/>
    </xf>
    <xf numFmtId="0" fontId="0" fillId="24" borderId="19" xfId="0" applyFont="1" applyFill="1" applyBorder="1" applyAlignment="1" applyProtection="1">
      <alignment horizontal="center"/>
      <protection locked="0"/>
    </xf>
    <xf numFmtId="49" fontId="0" fillId="24" borderId="11" xfId="0" applyNumberFormat="1" applyFont="1" applyFill="1" applyBorder="1" applyAlignment="1" applyProtection="1">
      <alignment/>
      <protection locked="0"/>
    </xf>
    <xf numFmtId="49" fontId="0" fillId="24" borderId="12" xfId="0" applyNumberFormat="1" applyFont="1" applyFill="1" applyBorder="1" applyAlignment="1">
      <alignment/>
    </xf>
    <xf numFmtId="49" fontId="0" fillId="24" borderId="15" xfId="0" applyNumberFormat="1" applyFont="1" applyFill="1" applyBorder="1" applyAlignment="1">
      <alignment/>
    </xf>
    <xf numFmtId="49" fontId="0" fillId="24" borderId="13" xfId="0" applyNumberFormat="1" applyFont="1" applyFill="1" applyBorder="1" applyAlignment="1">
      <alignment/>
    </xf>
    <xf numFmtId="49" fontId="2" fillId="24" borderId="15" xfId="0" applyNumberFormat="1" applyFont="1" applyFill="1" applyBorder="1" applyAlignment="1">
      <alignment/>
    </xf>
    <xf numFmtId="49" fontId="2" fillId="24" borderId="13" xfId="0" applyNumberFormat="1" applyFont="1" applyFill="1" applyBorder="1" applyAlignment="1">
      <alignment/>
    </xf>
    <xf numFmtId="1" fontId="0" fillId="24" borderId="0" xfId="0" applyNumberFormat="1" applyFont="1" applyFill="1" applyAlignment="1">
      <alignment/>
    </xf>
    <xf numFmtId="0" fontId="0" fillId="24" borderId="21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1" fontId="0" fillId="24" borderId="11" xfId="0" applyNumberFormat="1" applyFont="1" applyFill="1" applyBorder="1" applyAlignment="1">
      <alignment/>
    </xf>
    <xf numFmtId="49" fontId="0" fillId="24" borderId="11" xfId="0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left"/>
    </xf>
    <xf numFmtId="0" fontId="1" fillId="24" borderId="1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0" fillId="24" borderId="11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/>
    </xf>
    <xf numFmtId="0" fontId="8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 wrapText="1"/>
    </xf>
    <xf numFmtId="0" fontId="0" fillId="24" borderId="15" xfId="0" applyFont="1" applyFill="1" applyBorder="1" applyAlignment="1">
      <alignment horizontal="left" wrapText="1"/>
    </xf>
    <xf numFmtId="0" fontId="0" fillId="24" borderId="12" xfId="0" applyFont="1" applyFill="1" applyBorder="1" applyAlignment="1" applyProtection="1">
      <alignment horizontal="center"/>
      <protection locked="0"/>
    </xf>
    <xf numFmtId="0" fontId="0" fillId="24" borderId="15" xfId="0" applyFont="1" applyFill="1" applyBorder="1" applyAlignment="1" applyProtection="1">
      <alignment horizontal="center"/>
      <protection locked="0"/>
    </xf>
    <xf numFmtId="0" fontId="0" fillId="24" borderId="13" xfId="0" applyFont="1" applyFill="1" applyBorder="1" applyAlignment="1" applyProtection="1">
      <alignment horizontal="center"/>
      <protection locked="0"/>
    </xf>
    <xf numFmtId="0" fontId="0" fillId="24" borderId="17" xfId="0" applyFont="1" applyFill="1" applyBorder="1" applyAlignment="1">
      <alignment wrapText="1"/>
    </xf>
    <xf numFmtId="0" fontId="0" fillId="24" borderId="14" xfId="0" applyFont="1" applyFill="1" applyBorder="1" applyAlignment="1">
      <alignment wrapText="1"/>
    </xf>
    <xf numFmtId="0" fontId="0" fillId="24" borderId="19" xfId="0" applyFont="1" applyFill="1" applyBorder="1" applyAlignment="1">
      <alignment wrapText="1"/>
    </xf>
    <xf numFmtId="49" fontId="0" fillId="24" borderId="12" xfId="0" applyNumberFormat="1" applyFont="1" applyFill="1" applyBorder="1" applyAlignment="1">
      <alignment horizontal="left" wrapText="1"/>
    </xf>
    <xf numFmtId="49" fontId="0" fillId="24" borderId="15" xfId="0" applyNumberFormat="1" applyFont="1" applyFill="1" applyBorder="1" applyAlignment="1">
      <alignment horizontal="left" wrapText="1"/>
    </xf>
    <xf numFmtId="49" fontId="0" fillId="24" borderId="13" xfId="0" applyNumberFormat="1" applyFont="1" applyFill="1" applyBorder="1" applyAlignment="1">
      <alignment horizontal="left" wrapText="1"/>
    </xf>
    <xf numFmtId="49" fontId="1" fillId="24" borderId="15" xfId="0" applyNumberFormat="1" applyFont="1" applyFill="1" applyBorder="1" applyAlignment="1">
      <alignment horizontal="left"/>
    </xf>
    <xf numFmtId="49" fontId="1" fillId="24" borderId="13" xfId="0" applyNumberFormat="1" applyFont="1" applyFill="1" applyBorder="1" applyAlignment="1">
      <alignment horizontal="left"/>
    </xf>
    <xf numFmtId="49" fontId="0" fillId="24" borderId="22" xfId="0" applyNumberFormat="1" applyFont="1" applyFill="1" applyBorder="1" applyAlignment="1">
      <alignment horizontal="left" wrapText="1"/>
    </xf>
    <xf numFmtId="49" fontId="0" fillId="24" borderId="18" xfId="0" applyNumberFormat="1" applyFont="1" applyFill="1" applyBorder="1" applyAlignment="1">
      <alignment horizontal="left" wrapText="1"/>
    </xf>
    <xf numFmtId="49" fontId="0" fillId="24" borderId="20" xfId="0" applyNumberFormat="1" applyFont="1" applyFill="1" applyBorder="1" applyAlignment="1">
      <alignment horizontal="left" wrapText="1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24" borderId="11" xfId="0" applyNumberFormat="1" applyFont="1" applyFill="1" applyBorder="1" applyAlignment="1">
      <alignment horizontal="left"/>
    </xf>
    <xf numFmtId="0" fontId="0" fillId="24" borderId="15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7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left"/>
    </xf>
    <xf numFmtId="0" fontId="0" fillId="24" borderId="19" xfId="0" applyFont="1" applyFill="1" applyBorder="1" applyAlignment="1">
      <alignment horizontal="left"/>
    </xf>
    <xf numFmtId="0" fontId="1" fillId="24" borderId="11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 wrapText="1"/>
    </xf>
    <xf numFmtId="0" fontId="0" fillId="24" borderId="12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left"/>
    </xf>
    <xf numFmtId="0" fontId="0" fillId="24" borderId="11" xfId="0" applyFont="1" applyFill="1" applyBorder="1" applyAlignment="1" applyProtection="1">
      <alignment horizontal="center"/>
      <protection locked="0"/>
    </xf>
    <xf numFmtId="49" fontId="0" fillId="24" borderId="12" xfId="0" applyNumberFormat="1" applyFont="1" applyFill="1" applyBorder="1" applyAlignment="1">
      <alignment horizontal="left"/>
    </xf>
    <xf numFmtId="49" fontId="0" fillId="24" borderId="15" xfId="0" applyNumberFormat="1" applyFont="1" applyFill="1" applyBorder="1" applyAlignment="1">
      <alignment horizontal="left"/>
    </xf>
    <xf numFmtId="49" fontId="0" fillId="24" borderId="13" xfId="0" applyNumberFormat="1" applyFont="1" applyFill="1" applyBorder="1" applyAlignment="1">
      <alignment horizontal="left"/>
    </xf>
    <xf numFmtId="49" fontId="4" fillId="24" borderId="12" xfId="0" applyNumberFormat="1" applyFont="1" applyFill="1" applyBorder="1" applyAlignment="1">
      <alignment horizontal="left" wrapText="1"/>
    </xf>
    <xf numFmtId="49" fontId="4" fillId="24" borderId="11" xfId="0" applyNumberFormat="1" applyFont="1" applyFill="1" applyBorder="1" applyAlignment="1">
      <alignment horizontal="left"/>
    </xf>
    <xf numFmtId="49" fontId="0" fillId="24" borderId="12" xfId="0" applyNumberFormat="1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center" wrapText="1"/>
    </xf>
    <xf numFmtId="0" fontId="0" fillId="24" borderId="13" xfId="0" applyFont="1" applyFill="1" applyBorder="1" applyAlignment="1">
      <alignment vertical="center" wrapText="1"/>
    </xf>
    <xf numFmtId="49" fontId="9" fillId="24" borderId="18" xfId="0" applyNumberFormat="1" applyFont="1" applyFill="1" applyBorder="1" applyAlignment="1">
      <alignment horizontal="left"/>
    </xf>
    <xf numFmtId="49" fontId="9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 wrapText="1"/>
    </xf>
    <xf numFmtId="49" fontId="4" fillId="24" borderId="18" xfId="0" applyNumberFormat="1" applyFont="1" applyFill="1" applyBorder="1" applyAlignment="1">
      <alignment horizontal="left" wrapText="1"/>
    </xf>
    <xf numFmtId="49" fontId="4" fillId="24" borderId="20" xfId="0" applyNumberFormat="1" applyFont="1" applyFill="1" applyBorder="1" applyAlignment="1">
      <alignment horizontal="left" wrapText="1"/>
    </xf>
    <xf numFmtId="49" fontId="9" fillId="24" borderId="15" xfId="0" applyNumberFormat="1" applyFont="1" applyFill="1" applyBorder="1" applyAlignment="1">
      <alignment horizontal="left"/>
    </xf>
    <xf numFmtId="49" fontId="9" fillId="24" borderId="13" xfId="0" applyNumberFormat="1" applyFont="1" applyFill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49" fontId="4" fillId="24" borderId="15" xfId="0" applyNumberFormat="1" applyFont="1" applyFill="1" applyBorder="1" applyAlignment="1">
      <alignment horizontal="left" wrapText="1"/>
    </xf>
    <xf numFmtId="49" fontId="4" fillId="24" borderId="13" xfId="0" applyNumberFormat="1" applyFont="1" applyFill="1" applyBorder="1" applyAlignment="1">
      <alignment horizontal="left" wrapText="1"/>
    </xf>
    <xf numFmtId="49" fontId="2" fillId="24" borderId="12" xfId="0" applyNumberFormat="1" applyFont="1" applyFill="1" applyBorder="1" applyAlignment="1">
      <alignment horizontal="left" wrapText="1"/>
    </xf>
    <xf numFmtId="49" fontId="2" fillId="24" borderId="15" xfId="0" applyNumberFormat="1" applyFont="1" applyFill="1" applyBorder="1" applyAlignment="1">
      <alignment horizontal="left" wrapText="1"/>
    </xf>
    <xf numFmtId="0" fontId="10" fillId="24" borderId="12" xfId="0" applyFont="1" applyFill="1" applyBorder="1" applyAlignment="1">
      <alignment horizontal="left"/>
    </xf>
    <xf numFmtId="0" fontId="10" fillId="24" borderId="15" xfId="0" applyFont="1" applyFill="1" applyBorder="1" applyAlignment="1">
      <alignment horizontal="left"/>
    </xf>
    <xf numFmtId="0" fontId="10" fillId="24" borderId="13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4" borderId="23" xfId="0" applyFont="1" applyFill="1" applyBorder="1" applyAlignment="1">
      <alignment horizontal="left" wrapText="1"/>
    </xf>
    <xf numFmtId="0" fontId="0" fillId="24" borderId="0" xfId="0" applyFont="1" applyFill="1" applyBorder="1" applyAlignment="1">
      <alignment horizontal="left" wrapText="1"/>
    </xf>
    <xf numFmtId="0" fontId="0" fillId="24" borderId="24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49" fontId="2" fillId="24" borderId="12" xfId="0" applyNumberFormat="1" applyFont="1" applyFill="1" applyBorder="1" applyAlignment="1">
      <alignment wrapText="1"/>
    </xf>
    <xf numFmtId="49" fontId="2" fillId="24" borderId="15" xfId="0" applyNumberFormat="1" applyFont="1" applyFill="1" applyBorder="1" applyAlignment="1">
      <alignment/>
    </xf>
    <xf numFmtId="0" fontId="0" fillId="0" borderId="0" xfId="0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8"/>
  <sheetViews>
    <sheetView tabSelected="1" zoomScale="85" zoomScaleNormal="85" zoomScalePageLayoutView="0" workbookViewId="0" topLeftCell="A3">
      <selection activeCell="A7" sqref="A7:F7"/>
    </sheetView>
  </sheetViews>
  <sheetFormatPr defaultColWidth="9.140625" defaultRowHeight="12.75"/>
  <cols>
    <col min="6" max="6" width="18.57421875" style="0" customWidth="1"/>
    <col min="7" max="7" width="3.7109375" style="0" bestFit="1" customWidth="1"/>
    <col min="8" max="8" width="10.421875" style="0" customWidth="1"/>
    <col min="9" max="9" width="9.421875" style="0" customWidth="1"/>
    <col min="10" max="10" width="11.8515625" style="0" customWidth="1"/>
    <col min="12" max="12" width="11.140625" style="0" customWidth="1"/>
    <col min="13" max="13" width="12.57421875" style="0" customWidth="1"/>
    <col min="15" max="15" width="10.421875" style="0" bestFit="1" customWidth="1"/>
  </cols>
  <sheetData>
    <row r="1" ht="12.75" hidden="1">
      <c r="M1" t="s">
        <v>11</v>
      </c>
    </row>
    <row r="2" ht="12.75" hidden="1"/>
    <row r="3" spans="1:6" ht="12.75">
      <c r="A3" s="118" t="s">
        <v>0</v>
      </c>
      <c r="B3" s="118"/>
      <c r="C3" s="118"/>
      <c r="D3" s="118"/>
      <c r="E3" s="118"/>
      <c r="F3" s="118"/>
    </row>
    <row r="5" spans="1:18" ht="15">
      <c r="A5" s="53" t="s">
        <v>121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7" spans="1:18" ht="52.5">
      <c r="A7" s="71" t="s">
        <v>1</v>
      </c>
      <c r="B7" s="72"/>
      <c r="C7" s="72"/>
      <c r="D7" s="72"/>
      <c r="E7" s="72"/>
      <c r="F7" s="73"/>
      <c r="G7" s="47" t="s">
        <v>6</v>
      </c>
      <c r="H7" s="48"/>
      <c r="I7" s="1" t="s">
        <v>7</v>
      </c>
      <c r="J7" s="1" t="s">
        <v>28</v>
      </c>
      <c r="K7" s="1" t="s">
        <v>8</v>
      </c>
      <c r="L7" s="1" t="s">
        <v>9</v>
      </c>
      <c r="M7" s="1" t="s">
        <v>13</v>
      </c>
      <c r="N7" s="2" t="s">
        <v>27</v>
      </c>
      <c r="O7" s="3" t="s">
        <v>76</v>
      </c>
      <c r="P7" s="3" t="s">
        <v>42</v>
      </c>
      <c r="Q7" s="3" t="s">
        <v>41</v>
      </c>
      <c r="R7" s="3" t="s">
        <v>43</v>
      </c>
    </row>
    <row r="8" spans="1:18" ht="15">
      <c r="A8" s="100" t="s">
        <v>29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2"/>
    </row>
    <row r="9" spans="1:18" ht="15">
      <c r="A9" s="100" t="s">
        <v>30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2"/>
    </row>
    <row r="10" spans="1:18" s="13" customFormat="1" ht="13.5">
      <c r="A10" s="7" t="s">
        <v>86</v>
      </c>
      <c r="B10" s="16"/>
      <c r="C10" s="16"/>
      <c r="D10" s="16"/>
      <c r="E10" s="16"/>
      <c r="F10" s="16"/>
      <c r="G10" s="57"/>
      <c r="H10" s="59"/>
      <c r="I10" s="17"/>
      <c r="J10" s="17"/>
      <c r="K10" s="17"/>
      <c r="L10" s="17"/>
      <c r="M10" s="18"/>
      <c r="N10" s="12"/>
      <c r="O10" s="6"/>
      <c r="P10" s="19" t="s">
        <v>45</v>
      </c>
      <c r="Q10" s="19" t="s">
        <v>45</v>
      </c>
      <c r="R10" s="11">
        <f>IF(J10&gt;=2007,10,0)+IF(O10&gt;60,5,0)</f>
        <v>0</v>
      </c>
    </row>
    <row r="11" spans="1:18" s="13" customFormat="1" ht="13.5">
      <c r="A11" s="7" t="s">
        <v>87</v>
      </c>
      <c r="B11" s="20"/>
      <c r="C11" s="20"/>
      <c r="D11" s="20"/>
      <c r="E11" s="20"/>
      <c r="F11" s="20"/>
      <c r="G11" s="57"/>
      <c r="H11" s="59"/>
      <c r="I11" s="17"/>
      <c r="J11" s="17"/>
      <c r="K11" s="17"/>
      <c r="L11" s="17"/>
      <c r="M11" s="18"/>
      <c r="N11" s="12"/>
      <c r="O11" s="6"/>
      <c r="P11" s="19" t="s">
        <v>45</v>
      </c>
      <c r="Q11" s="19" t="s">
        <v>45</v>
      </c>
      <c r="R11" s="11">
        <f>IF(J11&gt;=2007,10,0)+IF(O11&gt;60,5,0)</f>
        <v>0</v>
      </c>
    </row>
    <row r="12" spans="1:18" s="13" customFormat="1" ht="27.75" customHeight="1">
      <c r="A12" s="95" t="s">
        <v>88</v>
      </c>
      <c r="B12" s="96"/>
      <c r="C12" s="96"/>
      <c r="D12" s="96"/>
      <c r="E12" s="96"/>
      <c r="F12" s="97"/>
      <c r="G12" s="57"/>
      <c r="H12" s="59"/>
      <c r="I12" s="21"/>
      <c r="J12" s="17"/>
      <c r="K12" s="21"/>
      <c r="L12" s="21"/>
      <c r="M12" s="21"/>
      <c r="N12" s="12"/>
      <c r="O12" s="6"/>
      <c r="P12" s="19" t="s">
        <v>45</v>
      </c>
      <c r="Q12" s="19" t="s">
        <v>45</v>
      </c>
      <c r="R12" s="11">
        <f>IF(J12&gt;=2007,25,0)+IF(O12&gt;60,5,0)</f>
        <v>0</v>
      </c>
    </row>
    <row r="13" spans="1:18" s="13" customFormat="1" ht="28.5" customHeight="1">
      <c r="A13" s="95" t="s">
        <v>89</v>
      </c>
      <c r="B13" s="96"/>
      <c r="C13" s="96"/>
      <c r="D13" s="96"/>
      <c r="E13" s="96"/>
      <c r="F13" s="97"/>
      <c r="G13" s="57"/>
      <c r="H13" s="59"/>
      <c r="I13" s="21"/>
      <c r="J13" s="17"/>
      <c r="K13" s="21"/>
      <c r="L13" s="21"/>
      <c r="M13" s="21"/>
      <c r="N13" s="12"/>
      <c r="O13" s="6"/>
      <c r="P13" s="19" t="s">
        <v>45</v>
      </c>
      <c r="Q13" s="19" t="s">
        <v>45</v>
      </c>
      <c r="R13" s="11">
        <f>IF(J13&gt;=2007,25,0)+IF(O13&gt;60,5,0)</f>
        <v>0</v>
      </c>
    </row>
    <row r="14" spans="1:18" s="13" customFormat="1" ht="30.75" customHeight="1">
      <c r="A14" s="95" t="s">
        <v>77</v>
      </c>
      <c r="B14" s="96"/>
      <c r="C14" s="96"/>
      <c r="D14" s="96"/>
      <c r="E14" s="96"/>
      <c r="F14" s="97"/>
      <c r="G14" s="57"/>
      <c r="H14" s="59"/>
      <c r="I14" s="15"/>
      <c r="J14" s="17"/>
      <c r="K14" s="15"/>
      <c r="L14" s="15"/>
      <c r="M14" s="5"/>
      <c r="N14" s="12"/>
      <c r="O14" s="6"/>
      <c r="P14" s="19" t="s">
        <v>45</v>
      </c>
      <c r="Q14" s="19" t="s">
        <v>45</v>
      </c>
      <c r="R14" s="11">
        <f>IF(J14&gt;=2007,35,0)+IF(O14&gt;60,5,0)</f>
        <v>0</v>
      </c>
    </row>
    <row r="15" spans="1:18" s="13" customFormat="1" ht="29.25" customHeight="1">
      <c r="A15" s="95" t="s">
        <v>77</v>
      </c>
      <c r="B15" s="96"/>
      <c r="C15" s="96"/>
      <c r="D15" s="96"/>
      <c r="E15" s="96"/>
      <c r="F15" s="97"/>
      <c r="G15" s="57"/>
      <c r="H15" s="59"/>
      <c r="I15" s="15"/>
      <c r="J15" s="17"/>
      <c r="K15" s="15"/>
      <c r="L15" s="15"/>
      <c r="M15" s="5"/>
      <c r="N15" s="12"/>
      <c r="O15" s="6"/>
      <c r="P15" s="19" t="s">
        <v>45</v>
      </c>
      <c r="Q15" s="19" t="s">
        <v>45</v>
      </c>
      <c r="R15" s="11">
        <f>IF(J15&gt;=2007,35,0)+IF(O15&gt;60,5,0)</f>
        <v>0</v>
      </c>
    </row>
    <row r="16" spans="1:18" s="13" customFormat="1" ht="29.25" customHeight="1">
      <c r="A16" s="95" t="s">
        <v>79</v>
      </c>
      <c r="B16" s="96"/>
      <c r="C16" s="96"/>
      <c r="D16" s="96"/>
      <c r="E16" s="96"/>
      <c r="F16" s="97"/>
      <c r="G16" s="57"/>
      <c r="H16" s="59"/>
      <c r="I16" s="15"/>
      <c r="J16" s="17"/>
      <c r="K16" s="15"/>
      <c r="L16" s="15"/>
      <c r="M16" s="5"/>
      <c r="N16" s="12"/>
      <c r="O16" s="6"/>
      <c r="P16" s="19" t="s">
        <v>45</v>
      </c>
      <c r="Q16" s="19" t="s">
        <v>45</v>
      </c>
      <c r="R16" s="11">
        <f>IF(J16&gt;=2007,30,0)+IF(O16&gt;60,5,0)</f>
        <v>0</v>
      </c>
    </row>
    <row r="17" spans="1:18" s="13" customFormat="1" ht="29.25" customHeight="1">
      <c r="A17" s="95" t="s">
        <v>79</v>
      </c>
      <c r="B17" s="96"/>
      <c r="C17" s="96"/>
      <c r="D17" s="96"/>
      <c r="E17" s="96"/>
      <c r="F17" s="97"/>
      <c r="G17" s="57"/>
      <c r="H17" s="59"/>
      <c r="I17" s="15"/>
      <c r="J17" s="17"/>
      <c r="K17" s="15"/>
      <c r="L17" s="15"/>
      <c r="M17" s="5"/>
      <c r="N17" s="12"/>
      <c r="O17" s="6"/>
      <c r="P17" s="19" t="s">
        <v>45</v>
      </c>
      <c r="Q17" s="19" t="s">
        <v>45</v>
      </c>
      <c r="R17" s="11">
        <f>IF(J17&gt;=2007,30,0)+IF(O17&gt;60,5,0)</f>
        <v>0</v>
      </c>
    </row>
    <row r="18" spans="1:18" s="13" customFormat="1" ht="32.25" customHeight="1">
      <c r="A18" s="95" t="s">
        <v>78</v>
      </c>
      <c r="B18" s="96"/>
      <c r="C18" s="96"/>
      <c r="D18" s="96"/>
      <c r="E18" s="96"/>
      <c r="F18" s="97"/>
      <c r="G18" s="57"/>
      <c r="H18" s="59"/>
      <c r="I18" s="15"/>
      <c r="J18" s="17"/>
      <c r="K18" s="15"/>
      <c r="L18" s="15"/>
      <c r="M18" s="5"/>
      <c r="N18" s="12"/>
      <c r="O18" s="6"/>
      <c r="P18" s="19" t="s">
        <v>45</v>
      </c>
      <c r="Q18" s="19" t="s">
        <v>45</v>
      </c>
      <c r="R18" s="11">
        <f>IF(J18&gt;=2007,40,0)+IF(O18&gt;60,5,0)</f>
        <v>0</v>
      </c>
    </row>
    <row r="19" spans="1:18" s="13" customFormat="1" ht="29.25" customHeight="1">
      <c r="A19" s="95" t="s">
        <v>78</v>
      </c>
      <c r="B19" s="96"/>
      <c r="C19" s="96"/>
      <c r="D19" s="96"/>
      <c r="E19" s="96"/>
      <c r="F19" s="97"/>
      <c r="G19" s="57"/>
      <c r="H19" s="59"/>
      <c r="I19" s="15"/>
      <c r="J19" s="17"/>
      <c r="K19" s="15"/>
      <c r="L19" s="15"/>
      <c r="M19" s="5"/>
      <c r="N19" s="12"/>
      <c r="O19" s="6"/>
      <c r="P19" s="19" t="s">
        <v>45</v>
      </c>
      <c r="Q19" s="19" t="s">
        <v>45</v>
      </c>
      <c r="R19" s="11">
        <f>IF(J19&gt;=2007,40,0)+IF(O19&gt;60,5,0)</f>
        <v>0</v>
      </c>
    </row>
    <row r="20" spans="1:18" s="13" customFormat="1" ht="15">
      <c r="A20" s="107" t="s">
        <v>31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9"/>
    </row>
    <row r="21" spans="1:18" s="13" customFormat="1" ht="12.75">
      <c r="A21" s="95" t="s">
        <v>90</v>
      </c>
      <c r="B21" s="96"/>
      <c r="C21" s="96"/>
      <c r="D21" s="96"/>
      <c r="E21" s="96"/>
      <c r="F21" s="97"/>
      <c r="G21" s="57"/>
      <c r="H21" s="59"/>
      <c r="I21" s="17"/>
      <c r="J21" s="17"/>
      <c r="K21" s="17"/>
      <c r="L21" s="17"/>
      <c r="M21" s="18"/>
      <c r="N21" s="12"/>
      <c r="O21" s="19" t="s">
        <v>45</v>
      </c>
      <c r="P21" s="19" t="s">
        <v>45</v>
      </c>
      <c r="Q21" s="19" t="s">
        <v>45</v>
      </c>
      <c r="R21" s="11">
        <f>IF(J21&gt;=2007,10,0)</f>
        <v>0</v>
      </c>
    </row>
    <row r="22" spans="1:18" s="13" customFormat="1" ht="12.75">
      <c r="A22" s="95" t="s">
        <v>91</v>
      </c>
      <c r="B22" s="96"/>
      <c r="C22" s="96"/>
      <c r="D22" s="96"/>
      <c r="E22" s="96"/>
      <c r="F22" s="97"/>
      <c r="G22" s="57"/>
      <c r="H22" s="59"/>
      <c r="I22" s="17"/>
      <c r="J22" s="17"/>
      <c r="K22" s="17"/>
      <c r="L22" s="17"/>
      <c r="M22" s="18"/>
      <c r="N22" s="12"/>
      <c r="O22" s="19" t="s">
        <v>45</v>
      </c>
      <c r="P22" s="19" t="s">
        <v>45</v>
      </c>
      <c r="Q22" s="19" t="s">
        <v>45</v>
      </c>
      <c r="R22" s="11">
        <f>IF(J22&gt;=2007,10,0)</f>
        <v>0</v>
      </c>
    </row>
    <row r="23" spans="1:18" s="13" customFormat="1" ht="12.75">
      <c r="A23" s="95" t="s">
        <v>92</v>
      </c>
      <c r="B23" s="96"/>
      <c r="C23" s="96"/>
      <c r="D23" s="96"/>
      <c r="E23" s="96"/>
      <c r="F23" s="97"/>
      <c r="G23" s="57"/>
      <c r="H23" s="59"/>
      <c r="I23" s="12"/>
      <c r="J23" s="17"/>
      <c r="K23" s="12"/>
      <c r="L23" s="12"/>
      <c r="M23" s="22"/>
      <c r="N23" s="12"/>
      <c r="O23" s="19" t="s">
        <v>45</v>
      </c>
      <c r="P23" s="19" t="s">
        <v>45</v>
      </c>
      <c r="Q23" s="19" t="s">
        <v>45</v>
      </c>
      <c r="R23" s="11">
        <f>IF(J23&gt;=2007,20,0)</f>
        <v>0</v>
      </c>
    </row>
    <row r="24" spans="1:18" s="13" customFormat="1" ht="12.75">
      <c r="A24" s="95" t="s">
        <v>93</v>
      </c>
      <c r="B24" s="96"/>
      <c r="C24" s="96"/>
      <c r="D24" s="96"/>
      <c r="E24" s="96"/>
      <c r="F24" s="97"/>
      <c r="G24" s="57"/>
      <c r="H24" s="59"/>
      <c r="I24" s="12"/>
      <c r="J24" s="17"/>
      <c r="K24" s="12"/>
      <c r="L24" s="12"/>
      <c r="M24" s="22"/>
      <c r="N24" s="12"/>
      <c r="O24" s="19" t="s">
        <v>45</v>
      </c>
      <c r="P24" s="19" t="s">
        <v>45</v>
      </c>
      <c r="Q24" s="19" t="s">
        <v>45</v>
      </c>
      <c r="R24" s="11">
        <f>IF(J24&gt;=2007,20,0)</f>
        <v>0</v>
      </c>
    </row>
    <row r="25" spans="1:18" s="13" customFormat="1" ht="15">
      <c r="A25" s="49" t="s">
        <v>94</v>
      </c>
      <c r="B25" s="66"/>
      <c r="C25" s="66"/>
      <c r="D25" s="66"/>
      <c r="E25" s="66"/>
      <c r="F25" s="67"/>
      <c r="G25" s="57"/>
      <c r="H25" s="58"/>
      <c r="I25" s="58"/>
      <c r="J25" s="58"/>
      <c r="K25" s="58"/>
      <c r="L25" s="58"/>
      <c r="M25" s="58"/>
      <c r="N25" s="58"/>
      <c r="O25" s="58"/>
      <c r="P25" s="58"/>
      <c r="Q25" s="59"/>
      <c r="R25" s="11">
        <f>IF(G25="da",2,0)</f>
        <v>0</v>
      </c>
    </row>
    <row r="26" spans="1:18" s="13" customFormat="1" ht="13.5" customHeight="1">
      <c r="A26" s="98" t="s">
        <v>95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</row>
    <row r="27" spans="1:18" s="13" customFormat="1" ht="13.5">
      <c r="A27" s="98" t="s">
        <v>14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</row>
    <row r="28" spans="1:18" s="13" customFormat="1" ht="13.5">
      <c r="A28" s="93" t="s">
        <v>96</v>
      </c>
      <c r="B28" s="93"/>
      <c r="C28" s="93"/>
      <c r="D28" s="93"/>
      <c r="E28" s="93"/>
      <c r="F28" s="94"/>
      <c r="G28" s="57"/>
      <c r="H28" s="59"/>
      <c r="I28" s="17"/>
      <c r="J28" s="17"/>
      <c r="K28" s="17"/>
      <c r="L28" s="17"/>
      <c r="M28" s="18"/>
      <c r="N28" s="12"/>
      <c r="O28" s="19" t="s">
        <v>45</v>
      </c>
      <c r="P28" s="19" t="s">
        <v>45</v>
      </c>
      <c r="Q28" s="19" t="s">
        <v>45</v>
      </c>
      <c r="R28" s="11">
        <f>IF(J28&gt;=2007,5,0)</f>
        <v>0</v>
      </c>
    </row>
    <row r="29" spans="1:18" s="13" customFormat="1" ht="13.5">
      <c r="A29" s="93" t="s">
        <v>97</v>
      </c>
      <c r="B29" s="93"/>
      <c r="C29" s="93"/>
      <c r="D29" s="93"/>
      <c r="E29" s="93"/>
      <c r="F29" s="94"/>
      <c r="G29" s="57"/>
      <c r="H29" s="59"/>
      <c r="I29" s="17"/>
      <c r="J29" s="17"/>
      <c r="K29" s="17"/>
      <c r="L29" s="17"/>
      <c r="M29" s="18"/>
      <c r="N29" s="12"/>
      <c r="O29" s="19" t="s">
        <v>45</v>
      </c>
      <c r="P29" s="19" t="s">
        <v>45</v>
      </c>
      <c r="Q29" s="19" t="s">
        <v>45</v>
      </c>
      <c r="R29" s="11">
        <f>IF(J29&gt;=2007,5,0)</f>
        <v>0</v>
      </c>
    </row>
    <row r="30" spans="1:18" s="13" customFormat="1" ht="13.5">
      <c r="A30" s="93" t="s">
        <v>98</v>
      </c>
      <c r="B30" s="93"/>
      <c r="C30" s="93"/>
      <c r="D30" s="93"/>
      <c r="E30" s="93"/>
      <c r="F30" s="94"/>
      <c r="G30" s="57"/>
      <c r="H30" s="59"/>
      <c r="I30" s="12"/>
      <c r="J30" s="17"/>
      <c r="K30" s="12"/>
      <c r="L30" s="12"/>
      <c r="M30" s="22"/>
      <c r="N30" s="12"/>
      <c r="O30" s="19" t="s">
        <v>45</v>
      </c>
      <c r="P30" s="19" t="s">
        <v>45</v>
      </c>
      <c r="Q30" s="19" t="s">
        <v>45</v>
      </c>
      <c r="R30" s="11">
        <f>IF(J30&gt;=2007,10,0)</f>
        <v>0</v>
      </c>
    </row>
    <row r="31" spans="1:18" s="13" customFormat="1" ht="13.5">
      <c r="A31" s="93" t="s">
        <v>99</v>
      </c>
      <c r="B31" s="93"/>
      <c r="C31" s="93"/>
      <c r="D31" s="93"/>
      <c r="E31" s="93"/>
      <c r="F31" s="94"/>
      <c r="G31" s="57"/>
      <c r="H31" s="59"/>
      <c r="I31" s="12"/>
      <c r="J31" s="17"/>
      <c r="K31" s="12"/>
      <c r="L31" s="12"/>
      <c r="M31" s="22"/>
      <c r="N31" s="12"/>
      <c r="O31" s="19" t="s">
        <v>45</v>
      </c>
      <c r="P31" s="19" t="s">
        <v>45</v>
      </c>
      <c r="Q31" s="19" t="s">
        <v>45</v>
      </c>
      <c r="R31" s="11">
        <f>IF(J31&gt;=2007,10,0)</f>
        <v>0</v>
      </c>
    </row>
    <row r="32" spans="1:18" s="13" customFormat="1" ht="13.5">
      <c r="A32" s="23" t="s">
        <v>100</v>
      </c>
      <c r="B32" s="23"/>
      <c r="C32" s="23"/>
      <c r="D32" s="23"/>
      <c r="E32" s="23"/>
      <c r="F32" s="24"/>
      <c r="G32" s="57"/>
      <c r="H32" s="59"/>
      <c r="I32" s="12"/>
      <c r="J32" s="17"/>
      <c r="K32" s="12"/>
      <c r="L32" s="12"/>
      <c r="M32" s="22"/>
      <c r="N32" s="12"/>
      <c r="O32" s="19" t="s">
        <v>45</v>
      </c>
      <c r="P32" s="19" t="s">
        <v>45</v>
      </c>
      <c r="Q32" s="19" t="s">
        <v>45</v>
      </c>
      <c r="R32" s="11">
        <f>IF(J32&gt;=2007,15,0)</f>
        <v>0</v>
      </c>
    </row>
    <row r="33" spans="1:18" s="13" customFormat="1" ht="13.5">
      <c r="A33" s="23" t="s">
        <v>101</v>
      </c>
      <c r="B33" s="23"/>
      <c r="C33" s="23"/>
      <c r="D33" s="23"/>
      <c r="E33" s="23"/>
      <c r="F33" s="24"/>
      <c r="G33" s="57"/>
      <c r="H33" s="59"/>
      <c r="I33" s="25"/>
      <c r="J33" s="17"/>
      <c r="K33" s="12"/>
      <c r="L33" s="12"/>
      <c r="M33" s="12"/>
      <c r="N33" s="12"/>
      <c r="O33" s="19" t="s">
        <v>45</v>
      </c>
      <c r="P33" s="19" t="s">
        <v>45</v>
      </c>
      <c r="Q33" s="19" t="s">
        <v>45</v>
      </c>
      <c r="R33" s="11">
        <f>IF(J33&gt;=2007,15,0)</f>
        <v>0</v>
      </c>
    </row>
    <row r="34" spans="1:18" s="13" customFormat="1" ht="13.5">
      <c r="A34" s="54" t="s">
        <v>2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 s="13" customFormat="1" ht="12.75">
      <c r="A35" s="89" t="s">
        <v>102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s="13" customFormat="1" ht="12.75">
      <c r="A36" s="74" t="s">
        <v>15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</row>
    <row r="37" spans="1:18" s="13" customFormat="1" ht="12.75">
      <c r="A37" s="68" t="s">
        <v>80</v>
      </c>
      <c r="B37" s="69"/>
      <c r="C37" s="69"/>
      <c r="D37" s="69"/>
      <c r="E37" s="69"/>
      <c r="F37" s="70"/>
      <c r="G37" s="57"/>
      <c r="H37" s="58"/>
      <c r="I37" s="58"/>
      <c r="J37" s="58"/>
      <c r="K37" s="58"/>
      <c r="L37" s="58"/>
      <c r="M37" s="58"/>
      <c r="N37" s="58"/>
      <c r="O37" s="58"/>
      <c r="P37" s="58"/>
      <c r="Q37" s="59"/>
      <c r="R37" s="11">
        <f>IF(G37="da",10,0)</f>
        <v>0</v>
      </c>
    </row>
    <row r="38" spans="1:18" s="13" customFormat="1" ht="12.75">
      <c r="A38" s="68" t="s">
        <v>81</v>
      </c>
      <c r="B38" s="69"/>
      <c r="C38" s="69"/>
      <c r="D38" s="69"/>
      <c r="E38" s="69"/>
      <c r="F38" s="70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59"/>
      <c r="R38" s="11">
        <f>IF(G38="da",8,0)</f>
        <v>0</v>
      </c>
    </row>
    <row r="39" spans="1:18" s="13" customFormat="1" ht="12.75">
      <c r="A39" s="89" t="s">
        <v>103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s="13" customFormat="1" ht="12.75">
      <c r="A40" s="74" t="s">
        <v>15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</row>
    <row r="41" spans="1:18" s="13" customFormat="1" ht="24" customHeight="1">
      <c r="A41" s="90" t="s">
        <v>82</v>
      </c>
      <c r="B41" s="91"/>
      <c r="C41" s="91"/>
      <c r="D41" s="91"/>
      <c r="E41" s="91"/>
      <c r="F41" s="92"/>
      <c r="G41" s="57"/>
      <c r="H41" s="58"/>
      <c r="I41" s="58"/>
      <c r="J41" s="58"/>
      <c r="K41" s="58"/>
      <c r="L41" s="58"/>
      <c r="M41" s="58"/>
      <c r="N41" s="58"/>
      <c r="O41" s="58"/>
      <c r="P41" s="58"/>
      <c r="Q41" s="59"/>
      <c r="R41" s="11">
        <f>IF(G41="da",10,0)</f>
        <v>0</v>
      </c>
    </row>
    <row r="42" spans="1:18" s="13" customFormat="1" ht="13.5">
      <c r="A42" s="8" t="s">
        <v>83</v>
      </c>
      <c r="B42" s="16"/>
      <c r="C42" s="16"/>
      <c r="D42" s="16"/>
      <c r="E42" s="16"/>
      <c r="F42" s="16"/>
      <c r="G42" s="57"/>
      <c r="H42" s="58"/>
      <c r="I42" s="58"/>
      <c r="J42" s="58"/>
      <c r="K42" s="58"/>
      <c r="L42" s="58"/>
      <c r="M42" s="58"/>
      <c r="N42" s="58"/>
      <c r="O42" s="58"/>
      <c r="P42" s="58"/>
      <c r="Q42" s="59"/>
      <c r="R42" s="11">
        <f>IF(G42="da",8,0)</f>
        <v>0</v>
      </c>
    </row>
    <row r="43" spans="1:18" s="13" customFormat="1" ht="15">
      <c r="A43" s="89" t="s">
        <v>104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s="13" customFormat="1" ht="12.75">
      <c r="A44" s="8" t="s">
        <v>16</v>
      </c>
      <c r="B44" s="16"/>
      <c r="C44" s="16"/>
      <c r="D44" s="16"/>
      <c r="E44" s="16"/>
      <c r="F44" s="16"/>
      <c r="G44" s="57"/>
      <c r="H44" s="59"/>
      <c r="I44" s="12"/>
      <c r="J44" s="12"/>
      <c r="K44" s="12"/>
      <c r="L44" s="12"/>
      <c r="M44" s="22"/>
      <c r="N44" s="12"/>
      <c r="O44" s="19" t="s">
        <v>45</v>
      </c>
      <c r="P44" s="19" t="s">
        <v>45</v>
      </c>
      <c r="Q44" s="19" t="s">
        <v>45</v>
      </c>
      <c r="R44" s="11">
        <f>IF(J44&gt;=2007,40,0)</f>
        <v>0</v>
      </c>
    </row>
    <row r="45" spans="1:18" s="13" customFormat="1" ht="12.75">
      <c r="A45" s="8" t="s">
        <v>16</v>
      </c>
      <c r="B45" s="16"/>
      <c r="C45" s="16"/>
      <c r="D45" s="16"/>
      <c r="E45" s="16"/>
      <c r="F45" s="16"/>
      <c r="G45" s="57"/>
      <c r="H45" s="59"/>
      <c r="I45" s="12"/>
      <c r="J45" s="12"/>
      <c r="K45" s="12"/>
      <c r="L45" s="12"/>
      <c r="M45" s="22"/>
      <c r="N45" s="12"/>
      <c r="O45" s="19" t="s">
        <v>45</v>
      </c>
      <c r="P45" s="19" t="s">
        <v>45</v>
      </c>
      <c r="Q45" s="19" t="s">
        <v>45</v>
      </c>
      <c r="R45" s="11">
        <f>IF(J45&gt;=2007,40,0)</f>
        <v>0</v>
      </c>
    </row>
    <row r="46" spans="1:18" s="13" customFormat="1" ht="12.75">
      <c r="A46" s="89" t="s">
        <v>105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s="13" customFormat="1" ht="13.5">
      <c r="A47" s="8" t="s">
        <v>84</v>
      </c>
      <c r="B47" s="16"/>
      <c r="C47" s="16"/>
      <c r="D47" s="16"/>
      <c r="E47" s="16"/>
      <c r="F47" s="16"/>
      <c r="G47" s="57"/>
      <c r="H47" s="58"/>
      <c r="I47" s="58"/>
      <c r="J47" s="58"/>
      <c r="K47" s="58"/>
      <c r="L47" s="58"/>
      <c r="M47" s="58"/>
      <c r="N47" s="58"/>
      <c r="O47" s="58"/>
      <c r="P47" s="58"/>
      <c r="Q47" s="59"/>
      <c r="R47" s="11">
        <f>IF(G47="da",2,0)</f>
        <v>0</v>
      </c>
    </row>
    <row r="48" spans="1:18" s="13" customFormat="1" ht="15">
      <c r="A48" s="54" t="s">
        <v>106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</row>
    <row r="49" spans="1:18" s="13" customFormat="1" ht="12.75">
      <c r="A49" s="74" t="s">
        <v>17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1:18" s="13" customFormat="1" ht="12.75">
      <c r="A50" s="85" t="s">
        <v>32</v>
      </c>
      <c r="B50" s="86"/>
      <c r="C50" s="86"/>
      <c r="D50" s="86"/>
      <c r="E50" s="86"/>
      <c r="F50" s="87"/>
      <c r="G50" s="57"/>
      <c r="H50" s="59"/>
      <c r="I50" s="17"/>
      <c r="J50" s="17"/>
      <c r="K50" s="17"/>
      <c r="L50" s="17"/>
      <c r="M50" s="18"/>
      <c r="N50" s="12"/>
      <c r="O50" s="19" t="s">
        <v>45</v>
      </c>
      <c r="P50" s="19" t="s">
        <v>45</v>
      </c>
      <c r="Q50" s="19" t="s">
        <v>45</v>
      </c>
      <c r="R50" s="11">
        <f>IF(J50&gt;=2007,10,0)</f>
        <v>0</v>
      </c>
    </row>
    <row r="51" spans="1:18" s="13" customFormat="1" ht="12.75">
      <c r="A51" s="85" t="s">
        <v>33</v>
      </c>
      <c r="B51" s="86"/>
      <c r="C51" s="86"/>
      <c r="D51" s="86"/>
      <c r="E51" s="86"/>
      <c r="F51" s="87"/>
      <c r="G51" s="57"/>
      <c r="H51" s="59"/>
      <c r="I51" s="17"/>
      <c r="J51" s="17"/>
      <c r="K51" s="17"/>
      <c r="L51" s="17"/>
      <c r="M51" s="18"/>
      <c r="N51" s="12"/>
      <c r="O51" s="19" t="s">
        <v>45</v>
      </c>
      <c r="P51" s="19" t="s">
        <v>45</v>
      </c>
      <c r="Q51" s="19" t="s">
        <v>45</v>
      </c>
      <c r="R51" s="11">
        <f>IF(J51&gt;=2007,10,0)</f>
        <v>0</v>
      </c>
    </row>
    <row r="52" spans="1:18" s="13" customFormat="1" ht="12.75">
      <c r="A52" s="85" t="s">
        <v>33</v>
      </c>
      <c r="B52" s="86"/>
      <c r="C52" s="86"/>
      <c r="D52" s="86"/>
      <c r="E52" s="86"/>
      <c r="F52" s="87"/>
      <c r="G52" s="57"/>
      <c r="H52" s="59"/>
      <c r="I52" s="17"/>
      <c r="J52" s="17"/>
      <c r="K52" s="17"/>
      <c r="L52" s="17"/>
      <c r="M52" s="18"/>
      <c r="N52" s="12"/>
      <c r="O52" s="19" t="s">
        <v>45</v>
      </c>
      <c r="P52" s="19" t="s">
        <v>45</v>
      </c>
      <c r="Q52" s="19" t="s">
        <v>45</v>
      </c>
      <c r="R52" s="11">
        <f>IF(J52&gt;=2007,10,0)</f>
        <v>0</v>
      </c>
    </row>
    <row r="53" spans="1:18" s="13" customFormat="1" ht="12.75">
      <c r="A53" s="85" t="s">
        <v>33</v>
      </c>
      <c r="B53" s="86"/>
      <c r="C53" s="86"/>
      <c r="D53" s="86"/>
      <c r="E53" s="86"/>
      <c r="F53" s="87"/>
      <c r="G53" s="57"/>
      <c r="H53" s="59"/>
      <c r="I53" s="17"/>
      <c r="J53" s="17"/>
      <c r="K53" s="17"/>
      <c r="L53" s="17"/>
      <c r="M53" s="18"/>
      <c r="N53" s="12"/>
      <c r="O53" s="19" t="s">
        <v>45</v>
      </c>
      <c r="P53" s="19" t="s">
        <v>45</v>
      </c>
      <c r="Q53" s="19" t="s">
        <v>45</v>
      </c>
      <c r="R53" s="11">
        <f>IF(J53&gt;=2007,10,0)</f>
        <v>0</v>
      </c>
    </row>
    <row r="54" spans="1:18" s="13" customFormat="1" ht="12.75">
      <c r="A54" s="9" t="s">
        <v>122</v>
      </c>
      <c r="B54" s="26"/>
      <c r="C54" s="26"/>
      <c r="D54" s="26"/>
      <c r="E54" s="26"/>
      <c r="F54" s="27"/>
      <c r="G54" s="57"/>
      <c r="H54" s="59"/>
      <c r="I54" s="17"/>
      <c r="J54" s="17"/>
      <c r="K54" s="17"/>
      <c r="L54" s="17"/>
      <c r="M54" s="18"/>
      <c r="N54" s="12"/>
      <c r="O54" s="19" t="s">
        <v>45</v>
      </c>
      <c r="P54" s="19" t="s">
        <v>45</v>
      </c>
      <c r="Q54" s="19" t="s">
        <v>45</v>
      </c>
      <c r="R54" s="11">
        <f>IF(J54&gt;=2007,15,0)</f>
        <v>0</v>
      </c>
    </row>
    <row r="55" spans="1:18" s="13" customFormat="1" ht="12.75">
      <c r="A55" s="9" t="s">
        <v>123</v>
      </c>
      <c r="B55" s="28"/>
      <c r="C55" s="28"/>
      <c r="D55" s="26"/>
      <c r="E55" s="26"/>
      <c r="F55" s="27"/>
      <c r="G55" s="57"/>
      <c r="H55" s="59"/>
      <c r="I55" s="17"/>
      <c r="J55" s="17"/>
      <c r="K55" s="17"/>
      <c r="L55" s="17"/>
      <c r="M55" s="18"/>
      <c r="N55" s="12"/>
      <c r="O55" s="19" t="s">
        <v>45</v>
      </c>
      <c r="P55" s="19" t="s">
        <v>45</v>
      </c>
      <c r="Q55" s="19" t="s">
        <v>45</v>
      </c>
      <c r="R55" s="11">
        <f>IF(J55&gt;=2007,15,0)</f>
        <v>0</v>
      </c>
    </row>
    <row r="56" spans="1:18" s="13" customFormat="1" ht="12.75">
      <c r="A56" s="9" t="s">
        <v>123</v>
      </c>
      <c r="B56" s="28"/>
      <c r="C56" s="28"/>
      <c r="D56" s="26"/>
      <c r="E56" s="26"/>
      <c r="F56" s="27"/>
      <c r="G56" s="57"/>
      <c r="H56" s="59"/>
      <c r="I56" s="17"/>
      <c r="J56" s="17"/>
      <c r="K56" s="17"/>
      <c r="L56" s="17"/>
      <c r="M56" s="18"/>
      <c r="N56" s="12"/>
      <c r="O56" s="19" t="s">
        <v>45</v>
      </c>
      <c r="P56" s="19" t="s">
        <v>45</v>
      </c>
      <c r="Q56" s="19" t="s">
        <v>45</v>
      </c>
      <c r="R56" s="11">
        <f>IF(J56&gt;=2007,15,0)</f>
        <v>0</v>
      </c>
    </row>
    <row r="57" spans="1:18" s="13" customFormat="1" ht="12.75">
      <c r="A57" s="9" t="s">
        <v>123</v>
      </c>
      <c r="B57" s="28"/>
      <c r="C57" s="28"/>
      <c r="D57" s="26"/>
      <c r="E57" s="26"/>
      <c r="F57" s="27"/>
      <c r="G57" s="57"/>
      <c r="H57" s="59"/>
      <c r="I57" s="17"/>
      <c r="J57" s="17"/>
      <c r="K57" s="17"/>
      <c r="L57" s="17"/>
      <c r="M57" s="18"/>
      <c r="N57" s="12"/>
      <c r="O57" s="19" t="s">
        <v>45</v>
      </c>
      <c r="P57" s="19" t="s">
        <v>45</v>
      </c>
      <c r="Q57" s="19" t="s">
        <v>45</v>
      </c>
      <c r="R57" s="11">
        <f>IF(J57&gt;=2007,15,0)</f>
        <v>0</v>
      </c>
    </row>
    <row r="58" spans="1:18" s="13" customFormat="1" ht="12.75">
      <c r="A58" s="74" t="s">
        <v>18</v>
      </c>
      <c r="B58" s="74"/>
      <c r="C58" s="74"/>
      <c r="D58" s="74"/>
      <c r="E58" s="74"/>
      <c r="F58" s="74"/>
      <c r="G58" s="74"/>
      <c r="H58" s="74"/>
      <c r="I58" s="74"/>
      <c r="J58" s="74">
        <v>2000</v>
      </c>
      <c r="K58" s="74"/>
      <c r="L58" s="74"/>
      <c r="M58" s="74"/>
      <c r="N58" s="74"/>
      <c r="O58" s="74" t="s">
        <v>45</v>
      </c>
      <c r="P58" s="74" t="s">
        <v>45</v>
      </c>
      <c r="Q58" s="74" t="s">
        <v>45</v>
      </c>
      <c r="R58" s="74"/>
    </row>
    <row r="59" spans="1:18" s="13" customFormat="1" ht="12.75">
      <c r="A59" s="88" t="s">
        <v>107</v>
      </c>
      <c r="B59" s="86"/>
      <c r="C59" s="86"/>
      <c r="D59" s="86"/>
      <c r="E59" s="86"/>
      <c r="F59" s="87"/>
      <c r="G59" s="57"/>
      <c r="H59" s="59"/>
      <c r="I59" s="17"/>
      <c r="J59" s="17"/>
      <c r="K59" s="17"/>
      <c r="L59" s="17"/>
      <c r="M59" s="18"/>
      <c r="N59" s="22"/>
      <c r="O59" s="12"/>
      <c r="P59" s="19" t="s">
        <v>45</v>
      </c>
      <c r="Q59" s="19" t="s">
        <v>45</v>
      </c>
      <c r="R59" s="11">
        <f>IF(J59&gt;=2007,(30+O59*0.06),0)</f>
        <v>0</v>
      </c>
    </row>
    <row r="60" spans="1:18" s="13" customFormat="1" ht="12.75">
      <c r="A60" s="88" t="s">
        <v>108</v>
      </c>
      <c r="B60" s="86"/>
      <c r="C60" s="86"/>
      <c r="D60" s="86"/>
      <c r="E60" s="86"/>
      <c r="F60" s="87"/>
      <c r="G60" s="57"/>
      <c r="H60" s="59"/>
      <c r="I60" s="17"/>
      <c r="J60" s="17"/>
      <c r="K60" s="17"/>
      <c r="L60" s="17"/>
      <c r="M60" s="18"/>
      <c r="N60" s="22"/>
      <c r="O60" s="12"/>
      <c r="P60" s="19" t="s">
        <v>45</v>
      </c>
      <c r="Q60" s="19" t="s">
        <v>45</v>
      </c>
      <c r="R60" s="11">
        <f>IF(J60&gt;=2007,(30+O60*0.06),0)</f>
        <v>0</v>
      </c>
    </row>
    <row r="61" spans="1:18" s="13" customFormat="1" ht="12.75" customHeight="1">
      <c r="A61" s="88" t="s">
        <v>108</v>
      </c>
      <c r="B61" s="86"/>
      <c r="C61" s="86"/>
      <c r="D61" s="86"/>
      <c r="E61" s="86"/>
      <c r="F61" s="87"/>
      <c r="G61" s="57"/>
      <c r="H61" s="59"/>
      <c r="I61" s="17"/>
      <c r="J61" s="17"/>
      <c r="K61" s="17"/>
      <c r="L61" s="17"/>
      <c r="M61" s="18"/>
      <c r="N61" s="22"/>
      <c r="O61" s="12"/>
      <c r="P61" s="19" t="s">
        <v>45</v>
      </c>
      <c r="Q61" s="19" t="s">
        <v>45</v>
      </c>
      <c r="R61" s="11">
        <f>IF(J61&gt;=2007,(30+O61*0.06),0)</f>
        <v>0</v>
      </c>
    </row>
    <row r="62" spans="1:18" s="13" customFormat="1" ht="12.75" customHeight="1">
      <c r="A62" s="88" t="s">
        <v>108</v>
      </c>
      <c r="B62" s="86"/>
      <c r="C62" s="86"/>
      <c r="D62" s="86"/>
      <c r="E62" s="86"/>
      <c r="F62" s="87"/>
      <c r="G62" s="57"/>
      <c r="H62" s="59"/>
      <c r="I62" s="17"/>
      <c r="J62" s="17"/>
      <c r="K62" s="17"/>
      <c r="L62" s="17"/>
      <c r="M62" s="18"/>
      <c r="N62" s="22"/>
      <c r="O62" s="12"/>
      <c r="P62" s="19" t="s">
        <v>45</v>
      </c>
      <c r="Q62" s="19" t="s">
        <v>45</v>
      </c>
      <c r="R62" s="11">
        <f>IF(J62&gt;=2007,(30+O62*0.06),0)</f>
        <v>0</v>
      </c>
    </row>
    <row r="63" spans="1:18" s="13" customFormat="1" ht="27" customHeight="1">
      <c r="A63" s="88" t="s">
        <v>109</v>
      </c>
      <c r="B63" s="103"/>
      <c r="C63" s="103"/>
      <c r="D63" s="103"/>
      <c r="E63" s="103"/>
      <c r="F63" s="104"/>
      <c r="G63" s="57"/>
      <c r="H63" s="59"/>
      <c r="I63" s="17"/>
      <c r="J63" s="17"/>
      <c r="K63" s="17"/>
      <c r="L63" s="17"/>
      <c r="M63" s="18"/>
      <c r="N63" s="22"/>
      <c r="O63" s="12"/>
      <c r="P63" s="19" t="s">
        <v>45</v>
      </c>
      <c r="Q63" s="19" t="s">
        <v>45</v>
      </c>
      <c r="R63" s="11">
        <f>IF(J63&gt;=2007,(40+O63*0.06),0)</f>
        <v>0</v>
      </c>
    </row>
    <row r="64" spans="1:18" s="13" customFormat="1" ht="24" customHeight="1">
      <c r="A64" s="88" t="s">
        <v>110</v>
      </c>
      <c r="B64" s="103"/>
      <c r="C64" s="103"/>
      <c r="D64" s="103"/>
      <c r="E64" s="103"/>
      <c r="F64" s="104"/>
      <c r="G64" s="57"/>
      <c r="H64" s="59"/>
      <c r="I64" s="17"/>
      <c r="J64" s="17"/>
      <c r="K64" s="17"/>
      <c r="L64" s="17"/>
      <c r="M64" s="18"/>
      <c r="N64" s="22"/>
      <c r="O64" s="12"/>
      <c r="P64" s="19" t="s">
        <v>45</v>
      </c>
      <c r="Q64" s="19" t="s">
        <v>45</v>
      </c>
      <c r="R64" s="11">
        <f>IF(J64&gt;=2007,(40+O64*0.06),0)</f>
        <v>0</v>
      </c>
    </row>
    <row r="65" spans="1:18" s="13" customFormat="1" ht="21.75" customHeight="1">
      <c r="A65" s="88" t="s">
        <v>110</v>
      </c>
      <c r="B65" s="103"/>
      <c r="C65" s="103"/>
      <c r="D65" s="103"/>
      <c r="E65" s="103"/>
      <c r="F65" s="104"/>
      <c r="G65" s="57"/>
      <c r="H65" s="59"/>
      <c r="I65" s="17"/>
      <c r="J65" s="17"/>
      <c r="K65" s="17"/>
      <c r="L65" s="17"/>
      <c r="M65" s="18"/>
      <c r="N65" s="22"/>
      <c r="O65" s="12"/>
      <c r="P65" s="19" t="s">
        <v>45</v>
      </c>
      <c r="Q65" s="19" t="s">
        <v>45</v>
      </c>
      <c r="R65" s="11">
        <f>IF(J65&gt;=2007,(40+O65*0.06),0)</f>
        <v>0</v>
      </c>
    </row>
    <row r="66" spans="1:18" s="13" customFormat="1" ht="23.25" customHeight="1">
      <c r="A66" s="88" t="s">
        <v>110</v>
      </c>
      <c r="B66" s="103"/>
      <c r="C66" s="103"/>
      <c r="D66" s="103"/>
      <c r="E66" s="103"/>
      <c r="F66" s="104"/>
      <c r="G66" s="57"/>
      <c r="H66" s="59"/>
      <c r="I66" s="17"/>
      <c r="J66" s="17"/>
      <c r="K66" s="17"/>
      <c r="L66" s="17"/>
      <c r="M66" s="18"/>
      <c r="N66" s="22"/>
      <c r="O66" s="12"/>
      <c r="P66" s="19" t="s">
        <v>45</v>
      </c>
      <c r="Q66" s="19" t="s">
        <v>45</v>
      </c>
      <c r="R66" s="11">
        <f>IF(J66&gt;=2007,(40+O66*0.06),0)</f>
        <v>0</v>
      </c>
    </row>
    <row r="67" spans="1:18" s="13" customFormat="1" ht="12.75">
      <c r="A67" s="88" t="s">
        <v>111</v>
      </c>
      <c r="B67" s="103"/>
      <c r="C67" s="103"/>
      <c r="D67" s="103"/>
      <c r="E67" s="103"/>
      <c r="F67" s="104"/>
      <c r="G67" s="57"/>
      <c r="H67" s="59"/>
      <c r="I67" s="17"/>
      <c r="J67" s="17"/>
      <c r="K67" s="17"/>
      <c r="L67" s="17"/>
      <c r="M67" s="18"/>
      <c r="N67" s="22"/>
      <c r="O67" s="12"/>
      <c r="P67" s="19" t="s">
        <v>45</v>
      </c>
      <c r="Q67" s="19" t="s">
        <v>45</v>
      </c>
      <c r="R67" s="11">
        <f>IF(J67&gt;=2007,(45+O67*0.06),0)</f>
        <v>0</v>
      </c>
    </row>
    <row r="68" spans="1:18" s="13" customFormat="1" ht="12.75">
      <c r="A68" s="88" t="s">
        <v>112</v>
      </c>
      <c r="B68" s="103"/>
      <c r="C68" s="103"/>
      <c r="D68" s="103"/>
      <c r="E68" s="103"/>
      <c r="F68" s="104"/>
      <c r="G68" s="57"/>
      <c r="H68" s="59"/>
      <c r="I68" s="17"/>
      <c r="J68" s="17"/>
      <c r="K68" s="17"/>
      <c r="L68" s="17"/>
      <c r="M68" s="18"/>
      <c r="N68" s="22"/>
      <c r="O68" s="12"/>
      <c r="P68" s="19" t="s">
        <v>45</v>
      </c>
      <c r="Q68" s="19" t="s">
        <v>45</v>
      </c>
      <c r="R68" s="11">
        <f>IF(J68&gt;=2007,(45+O68*0.06),0)</f>
        <v>0</v>
      </c>
    </row>
    <row r="69" spans="1:18" s="13" customFormat="1" ht="12.75" customHeight="1">
      <c r="A69" s="88" t="s">
        <v>112</v>
      </c>
      <c r="B69" s="103"/>
      <c r="C69" s="103"/>
      <c r="D69" s="103"/>
      <c r="E69" s="103"/>
      <c r="F69" s="104"/>
      <c r="G69" s="57"/>
      <c r="H69" s="59"/>
      <c r="I69" s="17"/>
      <c r="J69" s="17"/>
      <c r="K69" s="17"/>
      <c r="L69" s="17"/>
      <c r="M69" s="18"/>
      <c r="N69" s="22"/>
      <c r="O69" s="12"/>
      <c r="P69" s="19" t="s">
        <v>45</v>
      </c>
      <c r="Q69" s="19" t="s">
        <v>45</v>
      </c>
      <c r="R69" s="11">
        <f>IF(J69&gt;=2007,(45+O69*0.06),0)</f>
        <v>0</v>
      </c>
    </row>
    <row r="70" spans="1:18" s="13" customFormat="1" ht="12.75" customHeight="1">
      <c r="A70" s="88" t="s">
        <v>112</v>
      </c>
      <c r="B70" s="103"/>
      <c r="C70" s="103"/>
      <c r="D70" s="103"/>
      <c r="E70" s="103"/>
      <c r="F70" s="104"/>
      <c r="G70" s="57"/>
      <c r="H70" s="59"/>
      <c r="I70" s="17"/>
      <c r="J70" s="17"/>
      <c r="K70" s="17"/>
      <c r="L70" s="17"/>
      <c r="M70" s="18"/>
      <c r="N70" s="22"/>
      <c r="O70" s="12"/>
      <c r="P70" s="19" t="s">
        <v>45</v>
      </c>
      <c r="Q70" s="19" t="s">
        <v>45</v>
      </c>
      <c r="R70" s="11">
        <f>IF(J70&gt;=2007,(45+O70*0.06),0)</f>
        <v>0</v>
      </c>
    </row>
    <row r="71" spans="1:18" s="13" customFormat="1" ht="22.5" customHeight="1">
      <c r="A71" s="88" t="s">
        <v>113</v>
      </c>
      <c r="B71" s="103"/>
      <c r="C71" s="103"/>
      <c r="D71" s="103"/>
      <c r="E71" s="103"/>
      <c r="F71" s="104"/>
      <c r="G71" s="57"/>
      <c r="H71" s="59"/>
      <c r="I71" s="17"/>
      <c r="J71" s="17"/>
      <c r="K71" s="17"/>
      <c r="L71" s="17"/>
      <c r="M71" s="18"/>
      <c r="N71" s="22"/>
      <c r="O71" s="12"/>
      <c r="P71" s="19" t="s">
        <v>45</v>
      </c>
      <c r="Q71" s="19" t="s">
        <v>45</v>
      </c>
      <c r="R71" s="11">
        <f>IF(J71&gt;=2007,(55+O71*0.06),0)</f>
        <v>0</v>
      </c>
    </row>
    <row r="72" spans="1:18" s="13" customFormat="1" ht="22.5" customHeight="1">
      <c r="A72" s="88" t="s">
        <v>114</v>
      </c>
      <c r="B72" s="103"/>
      <c r="C72" s="103"/>
      <c r="D72" s="103"/>
      <c r="E72" s="103"/>
      <c r="F72" s="104"/>
      <c r="G72" s="57"/>
      <c r="H72" s="59"/>
      <c r="I72" s="17"/>
      <c r="J72" s="17"/>
      <c r="K72" s="17"/>
      <c r="L72" s="17"/>
      <c r="M72" s="18"/>
      <c r="N72" s="22"/>
      <c r="O72" s="12"/>
      <c r="P72" s="19" t="s">
        <v>45</v>
      </c>
      <c r="Q72" s="19" t="s">
        <v>45</v>
      </c>
      <c r="R72" s="11">
        <f>IF(J72&gt;=2007,(55+O72*0.06),0)</f>
        <v>0</v>
      </c>
    </row>
    <row r="73" spans="1:18" s="13" customFormat="1" ht="23.25" customHeight="1">
      <c r="A73" s="88" t="s">
        <v>114</v>
      </c>
      <c r="B73" s="103"/>
      <c r="C73" s="103"/>
      <c r="D73" s="103"/>
      <c r="E73" s="103"/>
      <c r="F73" s="104"/>
      <c r="G73" s="57"/>
      <c r="H73" s="59"/>
      <c r="I73" s="17"/>
      <c r="J73" s="17"/>
      <c r="K73" s="17"/>
      <c r="L73" s="17"/>
      <c r="M73" s="18"/>
      <c r="N73" s="22"/>
      <c r="O73" s="12"/>
      <c r="P73" s="19" t="s">
        <v>45</v>
      </c>
      <c r="Q73" s="19" t="s">
        <v>45</v>
      </c>
      <c r="R73" s="11">
        <f>IF(J73&gt;=2007,(55+O73*0.06),0)</f>
        <v>0</v>
      </c>
    </row>
    <row r="74" spans="1:18" s="13" customFormat="1" ht="26.25" customHeight="1">
      <c r="A74" s="88" t="s">
        <v>114</v>
      </c>
      <c r="B74" s="103"/>
      <c r="C74" s="103"/>
      <c r="D74" s="103"/>
      <c r="E74" s="103"/>
      <c r="F74" s="104"/>
      <c r="G74" s="57"/>
      <c r="H74" s="59"/>
      <c r="I74" s="17"/>
      <c r="J74" s="17"/>
      <c r="K74" s="17"/>
      <c r="L74" s="17"/>
      <c r="M74" s="18"/>
      <c r="N74" s="22"/>
      <c r="O74" s="12"/>
      <c r="P74" s="19" t="s">
        <v>45</v>
      </c>
      <c r="Q74" s="19" t="s">
        <v>45</v>
      </c>
      <c r="R74" s="11">
        <f>IF(J74&gt;=2007,(55+O74*0.06),0)</f>
        <v>0</v>
      </c>
    </row>
    <row r="75" spans="1:18" s="13" customFormat="1" ht="14.25" customHeight="1">
      <c r="A75" s="74" t="s">
        <v>115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</row>
    <row r="76" spans="1:18" s="13" customFormat="1" ht="12.75">
      <c r="A76" s="9" t="s">
        <v>21</v>
      </c>
      <c r="B76" s="26"/>
      <c r="C76" s="26"/>
      <c r="D76" s="26"/>
      <c r="E76" s="26"/>
      <c r="F76" s="27"/>
      <c r="G76" s="57"/>
      <c r="H76" s="59"/>
      <c r="I76" s="17"/>
      <c r="J76" s="17"/>
      <c r="K76" s="17"/>
      <c r="L76" s="17"/>
      <c r="M76" s="18"/>
      <c r="N76" s="12"/>
      <c r="O76" s="19" t="s">
        <v>45</v>
      </c>
      <c r="P76" s="19" t="s">
        <v>45</v>
      </c>
      <c r="Q76" s="19" t="s">
        <v>45</v>
      </c>
      <c r="R76" s="11">
        <f>IF(J76&gt;=2007,10,0)</f>
        <v>0</v>
      </c>
    </row>
    <row r="77" spans="1:18" s="13" customFormat="1" ht="12.75">
      <c r="A77" s="9" t="s">
        <v>34</v>
      </c>
      <c r="B77" s="26"/>
      <c r="C77" s="26"/>
      <c r="D77" s="26"/>
      <c r="E77" s="26"/>
      <c r="F77" s="27"/>
      <c r="G77" s="57"/>
      <c r="H77" s="59"/>
      <c r="I77" s="17"/>
      <c r="J77" s="17"/>
      <c r="K77" s="17"/>
      <c r="L77" s="17"/>
      <c r="M77" s="18"/>
      <c r="N77" s="12"/>
      <c r="O77" s="19" t="s">
        <v>45</v>
      </c>
      <c r="P77" s="19" t="s">
        <v>45</v>
      </c>
      <c r="Q77" s="19" t="s">
        <v>45</v>
      </c>
      <c r="R77" s="11">
        <f>IF(J77&gt;=2007,10,0)</f>
        <v>0</v>
      </c>
    </row>
    <row r="78" spans="1:18" s="13" customFormat="1" ht="12.75">
      <c r="A78" s="8" t="s">
        <v>22</v>
      </c>
      <c r="B78" s="16"/>
      <c r="C78" s="16"/>
      <c r="D78" s="16"/>
      <c r="E78" s="26"/>
      <c r="F78" s="27"/>
      <c r="G78" s="57"/>
      <c r="H78" s="59"/>
      <c r="I78" s="17"/>
      <c r="J78" s="17"/>
      <c r="K78" s="17"/>
      <c r="L78" s="17"/>
      <c r="M78" s="18"/>
      <c r="N78" s="12"/>
      <c r="O78" s="19" t="s">
        <v>45</v>
      </c>
      <c r="P78" s="19" t="s">
        <v>45</v>
      </c>
      <c r="Q78" s="19" t="s">
        <v>45</v>
      </c>
      <c r="R78" s="11">
        <f>IF(J78&gt;=2007,30,0)</f>
        <v>0</v>
      </c>
    </row>
    <row r="79" spans="1:18" s="13" customFormat="1" ht="12.75">
      <c r="A79" s="8" t="s">
        <v>35</v>
      </c>
      <c r="B79" s="16"/>
      <c r="C79" s="16"/>
      <c r="D79" s="16"/>
      <c r="E79" s="26"/>
      <c r="F79" s="27"/>
      <c r="G79" s="57"/>
      <c r="H79" s="59"/>
      <c r="I79" s="17"/>
      <c r="J79" s="17"/>
      <c r="K79" s="17"/>
      <c r="L79" s="17"/>
      <c r="M79" s="18"/>
      <c r="N79" s="12"/>
      <c r="O79" s="19" t="s">
        <v>45</v>
      </c>
      <c r="P79" s="19" t="s">
        <v>45</v>
      </c>
      <c r="Q79" s="19" t="s">
        <v>45</v>
      </c>
      <c r="R79" s="11">
        <f>IF(J79&gt;=2007,30,0)</f>
        <v>0</v>
      </c>
    </row>
    <row r="80" spans="1:18" s="13" customFormat="1" ht="13.5">
      <c r="A80" s="74" t="s">
        <v>116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</row>
    <row r="81" spans="1:18" s="13" customFormat="1" ht="12.75">
      <c r="A81" s="85" t="s">
        <v>19</v>
      </c>
      <c r="B81" s="86"/>
      <c r="C81" s="86"/>
      <c r="D81" s="86"/>
      <c r="E81" s="86"/>
      <c r="F81" s="87"/>
      <c r="G81" s="57"/>
      <c r="H81" s="59"/>
      <c r="I81" s="17"/>
      <c r="J81" s="17"/>
      <c r="K81" s="17"/>
      <c r="L81" s="17"/>
      <c r="M81" s="18"/>
      <c r="N81" s="12"/>
      <c r="O81" s="19" t="s">
        <v>45</v>
      </c>
      <c r="P81" s="19" t="s">
        <v>45</v>
      </c>
      <c r="Q81" s="19" t="s">
        <v>45</v>
      </c>
      <c r="R81" s="11">
        <f>IF(J81&gt;=2007,5,0)</f>
        <v>0</v>
      </c>
    </row>
    <row r="82" spans="1:18" s="13" customFormat="1" ht="12.75">
      <c r="A82" s="85" t="s">
        <v>36</v>
      </c>
      <c r="B82" s="86"/>
      <c r="C82" s="86"/>
      <c r="D82" s="86"/>
      <c r="E82" s="86"/>
      <c r="F82" s="87"/>
      <c r="G82" s="57"/>
      <c r="H82" s="59"/>
      <c r="I82" s="17"/>
      <c r="J82" s="17"/>
      <c r="K82" s="17"/>
      <c r="L82" s="17"/>
      <c r="M82" s="18"/>
      <c r="N82" s="12"/>
      <c r="O82" s="19" t="s">
        <v>45</v>
      </c>
      <c r="P82" s="19" t="s">
        <v>45</v>
      </c>
      <c r="Q82" s="19" t="s">
        <v>45</v>
      </c>
      <c r="R82" s="11">
        <f>IF(J82&gt;=2007,5,0)</f>
        <v>0</v>
      </c>
    </row>
    <row r="83" spans="1:18" s="13" customFormat="1" ht="12.75">
      <c r="A83" s="85" t="s">
        <v>20</v>
      </c>
      <c r="B83" s="86"/>
      <c r="C83" s="86"/>
      <c r="D83" s="86"/>
      <c r="E83" s="86"/>
      <c r="F83" s="87"/>
      <c r="G83" s="57"/>
      <c r="H83" s="59"/>
      <c r="I83" s="12"/>
      <c r="J83" s="17"/>
      <c r="K83" s="12"/>
      <c r="L83" s="12"/>
      <c r="M83" s="22"/>
      <c r="N83" s="12"/>
      <c r="O83" s="19" t="s">
        <v>45</v>
      </c>
      <c r="P83" s="19" t="s">
        <v>45</v>
      </c>
      <c r="Q83" s="19" t="s">
        <v>45</v>
      </c>
      <c r="R83" s="11">
        <f>IF(J83&gt;=2007,20,0)</f>
        <v>0</v>
      </c>
    </row>
    <row r="84" spans="1:18" s="13" customFormat="1" ht="16.5" customHeight="1">
      <c r="A84" s="85" t="s">
        <v>37</v>
      </c>
      <c r="B84" s="86"/>
      <c r="C84" s="86"/>
      <c r="D84" s="86"/>
      <c r="E84" s="86"/>
      <c r="F84" s="87"/>
      <c r="G84" s="57"/>
      <c r="H84" s="59"/>
      <c r="I84" s="12"/>
      <c r="J84" s="12"/>
      <c r="K84" s="12"/>
      <c r="L84" s="12"/>
      <c r="M84" s="12"/>
      <c r="N84" s="12"/>
      <c r="O84" s="29" t="s">
        <v>45</v>
      </c>
      <c r="P84" s="29" t="s">
        <v>45</v>
      </c>
      <c r="Q84" s="29" t="s">
        <v>45</v>
      </c>
      <c r="R84" s="11">
        <f>IF(J84&gt;=2007,20,0)</f>
        <v>0</v>
      </c>
    </row>
    <row r="85" spans="1:18" s="13" customFormat="1" ht="15">
      <c r="A85" s="54" t="s">
        <v>38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 t="s">
        <v>45</v>
      </c>
      <c r="Q85" s="54" t="s">
        <v>45</v>
      </c>
      <c r="R85" s="54"/>
    </row>
    <row r="86" spans="1:18" s="13" customFormat="1" ht="13.5">
      <c r="A86" s="30" t="s">
        <v>51</v>
      </c>
      <c r="B86" s="10"/>
      <c r="C86" s="31"/>
      <c r="D86" s="31"/>
      <c r="E86" s="31"/>
      <c r="F86" s="31"/>
      <c r="G86" s="57"/>
      <c r="H86" s="58"/>
      <c r="I86" s="58"/>
      <c r="J86" s="58"/>
      <c r="K86" s="58"/>
      <c r="L86" s="58"/>
      <c r="M86" s="58"/>
      <c r="N86" s="58"/>
      <c r="O86" s="58"/>
      <c r="P86" s="58"/>
      <c r="Q86" s="59"/>
      <c r="R86" s="11">
        <f>IF(G86="da",2,0)</f>
        <v>0</v>
      </c>
    </row>
    <row r="87" spans="1:18" s="13" customFormat="1" ht="13.5">
      <c r="A87" s="54" t="s">
        <v>23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 t="s">
        <v>45</v>
      </c>
      <c r="Q87" s="54" t="s">
        <v>45</v>
      </c>
      <c r="R87" s="54"/>
    </row>
    <row r="88" spans="1:18" s="13" customFormat="1" ht="12.75">
      <c r="A88" s="85" t="s">
        <v>39</v>
      </c>
      <c r="B88" s="86"/>
      <c r="C88" s="86"/>
      <c r="D88" s="86"/>
      <c r="E88" s="86"/>
      <c r="F88" s="87"/>
      <c r="G88" s="57"/>
      <c r="H88" s="59"/>
      <c r="I88" s="32"/>
      <c r="J88" s="32"/>
      <c r="K88" s="32"/>
      <c r="L88" s="32"/>
      <c r="M88" s="32"/>
      <c r="N88" s="12"/>
      <c r="O88" s="29" t="s">
        <v>45</v>
      </c>
      <c r="P88" s="29" t="s">
        <v>45</v>
      </c>
      <c r="Q88" s="19" t="s">
        <v>45</v>
      </c>
      <c r="R88" s="11">
        <f>IF(J88&gt;=2007,15,0)</f>
        <v>0</v>
      </c>
    </row>
    <row r="89" spans="1:18" s="13" customFormat="1" ht="12.75">
      <c r="A89" s="85" t="s">
        <v>40</v>
      </c>
      <c r="B89" s="86"/>
      <c r="C89" s="86"/>
      <c r="D89" s="86"/>
      <c r="E89" s="86"/>
      <c r="F89" s="87"/>
      <c r="G89" s="57"/>
      <c r="H89" s="59"/>
      <c r="I89" s="33"/>
      <c r="J89" s="32"/>
      <c r="K89" s="33"/>
      <c r="L89" s="33"/>
      <c r="M89" s="33"/>
      <c r="N89" s="12"/>
      <c r="O89" s="29" t="s">
        <v>45</v>
      </c>
      <c r="P89" s="29" t="s">
        <v>45</v>
      </c>
      <c r="Q89" s="19" t="s">
        <v>45</v>
      </c>
      <c r="R89" s="11">
        <f>IF(J89&gt;=2007,15,0)</f>
        <v>0</v>
      </c>
    </row>
    <row r="90" spans="1:18" s="13" customFormat="1" ht="12.75">
      <c r="A90" s="85" t="s">
        <v>40</v>
      </c>
      <c r="B90" s="86"/>
      <c r="C90" s="86"/>
      <c r="D90" s="86"/>
      <c r="E90" s="86"/>
      <c r="F90" s="87"/>
      <c r="G90" s="57"/>
      <c r="H90" s="59"/>
      <c r="I90" s="33"/>
      <c r="J90" s="32"/>
      <c r="K90" s="33"/>
      <c r="L90" s="33"/>
      <c r="M90" s="33"/>
      <c r="N90" s="12"/>
      <c r="O90" s="29" t="s">
        <v>45</v>
      </c>
      <c r="P90" s="29" t="s">
        <v>45</v>
      </c>
      <c r="Q90" s="19" t="s">
        <v>45</v>
      </c>
      <c r="R90" s="11">
        <f>IF(J90&gt;=2007,15,0)</f>
        <v>0</v>
      </c>
    </row>
    <row r="91" spans="1:18" s="13" customFormat="1" ht="12.75">
      <c r="A91" s="85" t="s">
        <v>40</v>
      </c>
      <c r="B91" s="86"/>
      <c r="C91" s="86"/>
      <c r="D91" s="86"/>
      <c r="E91" s="86"/>
      <c r="F91" s="87"/>
      <c r="G91" s="57"/>
      <c r="H91" s="59"/>
      <c r="I91" s="33"/>
      <c r="J91" s="32"/>
      <c r="K91" s="33"/>
      <c r="L91" s="33"/>
      <c r="M91" s="33"/>
      <c r="N91" s="12"/>
      <c r="O91" s="29" t="s">
        <v>45</v>
      </c>
      <c r="P91" s="29" t="s">
        <v>45</v>
      </c>
      <c r="Q91" s="19" t="s">
        <v>45</v>
      </c>
      <c r="R91" s="11">
        <f>IF(J91&gt;=2007,15,0)</f>
        <v>0</v>
      </c>
    </row>
    <row r="92" spans="1:18" s="13" customFormat="1" ht="15">
      <c r="A92" s="85" t="s">
        <v>47</v>
      </c>
      <c r="B92" s="86"/>
      <c r="C92" s="86"/>
      <c r="D92" s="86"/>
      <c r="E92" s="86"/>
      <c r="F92" s="87"/>
      <c r="G92" s="5"/>
      <c r="H92" s="6"/>
      <c r="I92" s="33"/>
      <c r="J92" s="32"/>
      <c r="K92" s="33"/>
      <c r="L92" s="33"/>
      <c r="M92" s="33"/>
      <c r="N92" s="12"/>
      <c r="O92" s="29" t="s">
        <v>45</v>
      </c>
      <c r="P92" s="29" t="s">
        <v>45</v>
      </c>
      <c r="Q92" s="19" t="s">
        <v>45</v>
      </c>
      <c r="R92" s="11">
        <f>IF(J92&gt;=2007,25,0)</f>
        <v>0</v>
      </c>
    </row>
    <row r="93" spans="1:18" s="13" customFormat="1" ht="15">
      <c r="A93" s="85" t="s">
        <v>48</v>
      </c>
      <c r="B93" s="86"/>
      <c r="C93" s="86"/>
      <c r="D93" s="86"/>
      <c r="E93" s="86"/>
      <c r="F93" s="87"/>
      <c r="G93" s="5"/>
      <c r="H93" s="6"/>
      <c r="I93" s="33"/>
      <c r="J93" s="32"/>
      <c r="K93" s="33"/>
      <c r="L93" s="33"/>
      <c r="M93" s="33"/>
      <c r="N93" s="12"/>
      <c r="O93" s="29" t="s">
        <v>45</v>
      </c>
      <c r="P93" s="29" t="s">
        <v>45</v>
      </c>
      <c r="Q93" s="19" t="s">
        <v>45</v>
      </c>
      <c r="R93" s="11">
        <f>IF(J93&gt;=2007,25,0)</f>
        <v>0</v>
      </c>
    </row>
    <row r="94" spans="1:18" s="13" customFormat="1" ht="15">
      <c r="A94" s="85" t="s">
        <v>48</v>
      </c>
      <c r="B94" s="86"/>
      <c r="C94" s="86"/>
      <c r="D94" s="86"/>
      <c r="E94" s="86"/>
      <c r="F94" s="87"/>
      <c r="G94" s="5"/>
      <c r="H94" s="6"/>
      <c r="I94" s="33"/>
      <c r="J94" s="32"/>
      <c r="K94" s="33"/>
      <c r="L94" s="33"/>
      <c r="M94" s="33"/>
      <c r="N94" s="12"/>
      <c r="O94" s="29" t="s">
        <v>45</v>
      </c>
      <c r="P94" s="29" t="s">
        <v>45</v>
      </c>
      <c r="Q94" s="19" t="s">
        <v>45</v>
      </c>
      <c r="R94" s="11">
        <f>IF(J94&gt;=2007,25,0)</f>
        <v>0</v>
      </c>
    </row>
    <row r="95" spans="1:18" s="13" customFormat="1" ht="15">
      <c r="A95" s="85" t="s">
        <v>48</v>
      </c>
      <c r="B95" s="86"/>
      <c r="C95" s="86"/>
      <c r="D95" s="86"/>
      <c r="E95" s="86"/>
      <c r="F95" s="87"/>
      <c r="G95" s="5"/>
      <c r="H95" s="6"/>
      <c r="I95" s="33"/>
      <c r="J95" s="32"/>
      <c r="K95" s="33"/>
      <c r="L95" s="33"/>
      <c r="M95" s="33"/>
      <c r="N95" s="12"/>
      <c r="O95" s="29" t="s">
        <v>45</v>
      </c>
      <c r="P95" s="29" t="s">
        <v>45</v>
      </c>
      <c r="Q95" s="19" t="s">
        <v>45</v>
      </c>
      <c r="R95" s="11">
        <f>IF(J95&gt;=2007,25,0)</f>
        <v>0</v>
      </c>
    </row>
    <row r="96" spans="1:18" s="13" customFormat="1" ht="15">
      <c r="A96" s="85" t="s">
        <v>46</v>
      </c>
      <c r="B96" s="86"/>
      <c r="C96" s="86"/>
      <c r="D96" s="86"/>
      <c r="E96" s="86"/>
      <c r="F96" s="87"/>
      <c r="G96" s="57"/>
      <c r="H96" s="59"/>
      <c r="I96" s="12"/>
      <c r="J96" s="32"/>
      <c r="K96" s="12"/>
      <c r="L96" s="12"/>
      <c r="M96" s="12"/>
      <c r="N96" s="12"/>
      <c r="O96" s="29" t="s">
        <v>45</v>
      </c>
      <c r="P96" s="12"/>
      <c r="Q96" s="19" t="s">
        <v>45</v>
      </c>
      <c r="R96" s="11">
        <f>IF(J96&gt;=2007,(25+(P96/2)*5),0)</f>
        <v>0</v>
      </c>
    </row>
    <row r="97" spans="1:18" s="13" customFormat="1" ht="15">
      <c r="A97" s="85" t="s">
        <v>46</v>
      </c>
      <c r="B97" s="86"/>
      <c r="C97" s="86"/>
      <c r="D97" s="86"/>
      <c r="E97" s="86"/>
      <c r="F97" s="87"/>
      <c r="G97" s="57"/>
      <c r="H97" s="59"/>
      <c r="I97" s="34"/>
      <c r="J97" s="32"/>
      <c r="K97" s="34"/>
      <c r="L97" s="34"/>
      <c r="M97" s="34"/>
      <c r="N97" s="12"/>
      <c r="O97" s="29" t="s">
        <v>45</v>
      </c>
      <c r="P97" s="12"/>
      <c r="Q97" s="19" t="s">
        <v>45</v>
      </c>
      <c r="R97" s="11">
        <f>IF(J97&gt;=2007,(25+(P97/2)*5),0)</f>
        <v>0</v>
      </c>
    </row>
    <row r="98" spans="1:18" s="13" customFormat="1" ht="15">
      <c r="A98" s="85" t="s">
        <v>46</v>
      </c>
      <c r="B98" s="86"/>
      <c r="C98" s="86"/>
      <c r="D98" s="86"/>
      <c r="E98" s="86"/>
      <c r="F98" s="87"/>
      <c r="G98" s="57"/>
      <c r="H98" s="59"/>
      <c r="I98" s="12"/>
      <c r="J98" s="32"/>
      <c r="K98" s="12"/>
      <c r="L98" s="12"/>
      <c r="M98" s="12"/>
      <c r="N98" s="12"/>
      <c r="O98" s="29" t="s">
        <v>45</v>
      </c>
      <c r="P98" s="12"/>
      <c r="Q98" s="19" t="s">
        <v>45</v>
      </c>
      <c r="R98" s="11">
        <f>IF(J98&gt;=2007,(25+(P98/2)*5),0)</f>
        <v>0</v>
      </c>
    </row>
    <row r="99" spans="1:18" s="13" customFormat="1" ht="15">
      <c r="A99" s="85" t="s">
        <v>46</v>
      </c>
      <c r="B99" s="86"/>
      <c r="C99" s="86"/>
      <c r="D99" s="86"/>
      <c r="E99" s="86"/>
      <c r="F99" s="87"/>
      <c r="G99" s="57"/>
      <c r="H99" s="59"/>
      <c r="I99" s="12"/>
      <c r="J99" s="32"/>
      <c r="K99" s="12"/>
      <c r="L99" s="12"/>
      <c r="M99" s="12"/>
      <c r="N99" s="12"/>
      <c r="O99" s="29" t="s">
        <v>45</v>
      </c>
      <c r="P99" s="12"/>
      <c r="Q99" s="19" t="s">
        <v>45</v>
      </c>
      <c r="R99" s="11">
        <f>IF(J99&gt;=2007,(25+(P99/2)*5),0)</f>
        <v>0</v>
      </c>
    </row>
    <row r="100" spans="1:18" s="13" customFormat="1" ht="13.5">
      <c r="A100" s="54" t="s">
        <v>49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 t="s">
        <v>45</v>
      </c>
      <c r="R100" s="54"/>
    </row>
    <row r="101" spans="1:18" s="13" customFormat="1" ht="12.75">
      <c r="A101" s="85" t="s">
        <v>24</v>
      </c>
      <c r="B101" s="86"/>
      <c r="C101" s="86"/>
      <c r="D101" s="86"/>
      <c r="E101" s="86"/>
      <c r="F101" s="87"/>
      <c r="G101" s="57"/>
      <c r="H101" s="59"/>
      <c r="I101" s="12"/>
      <c r="J101" s="12"/>
      <c r="K101" s="12"/>
      <c r="L101" s="12"/>
      <c r="M101" s="12"/>
      <c r="N101" s="12"/>
      <c r="O101" s="29" t="s">
        <v>45</v>
      </c>
      <c r="P101" s="29" t="s">
        <v>45</v>
      </c>
      <c r="Q101" s="19" t="s">
        <v>45</v>
      </c>
      <c r="R101" s="11">
        <f>IF(J101&gt;=2007,25,0)</f>
        <v>0</v>
      </c>
    </row>
    <row r="102" spans="1:18" s="13" customFormat="1" ht="12.75">
      <c r="A102" s="85" t="s">
        <v>44</v>
      </c>
      <c r="B102" s="86"/>
      <c r="C102" s="86"/>
      <c r="D102" s="86"/>
      <c r="E102" s="86"/>
      <c r="F102" s="87"/>
      <c r="G102" s="57"/>
      <c r="H102" s="59"/>
      <c r="I102" s="12"/>
      <c r="J102" s="12"/>
      <c r="K102" s="12"/>
      <c r="L102" s="12"/>
      <c r="M102" s="12"/>
      <c r="N102" s="12"/>
      <c r="O102" s="29" t="s">
        <v>45</v>
      </c>
      <c r="P102" s="29" t="s">
        <v>45</v>
      </c>
      <c r="Q102" s="19" t="s">
        <v>45</v>
      </c>
      <c r="R102" s="11">
        <f>IF(J102&gt;=2007,25,0)</f>
        <v>0</v>
      </c>
    </row>
    <row r="103" spans="1:18" s="13" customFormat="1" ht="12.75">
      <c r="A103" s="85" t="s">
        <v>44</v>
      </c>
      <c r="B103" s="86"/>
      <c r="C103" s="86"/>
      <c r="D103" s="86"/>
      <c r="E103" s="86"/>
      <c r="F103" s="87"/>
      <c r="G103" s="57"/>
      <c r="H103" s="59"/>
      <c r="I103" s="12"/>
      <c r="J103" s="12"/>
      <c r="K103" s="12"/>
      <c r="L103" s="12"/>
      <c r="M103" s="12"/>
      <c r="N103" s="12"/>
      <c r="O103" s="29" t="s">
        <v>45</v>
      </c>
      <c r="P103" s="29" t="s">
        <v>45</v>
      </c>
      <c r="Q103" s="19" t="s">
        <v>45</v>
      </c>
      <c r="R103" s="11">
        <f>IF(J103&gt;=2007,25,0)</f>
        <v>0</v>
      </c>
    </row>
    <row r="104" spans="1:18" s="13" customFormat="1" ht="12.75">
      <c r="A104" s="85" t="s">
        <v>44</v>
      </c>
      <c r="B104" s="86"/>
      <c r="C104" s="86"/>
      <c r="D104" s="86"/>
      <c r="E104" s="86"/>
      <c r="F104" s="87"/>
      <c r="G104" s="57"/>
      <c r="H104" s="59"/>
      <c r="I104" s="12"/>
      <c r="J104" s="12"/>
      <c r="K104" s="12"/>
      <c r="L104" s="12"/>
      <c r="M104" s="12"/>
      <c r="N104" s="12"/>
      <c r="O104" s="29" t="s">
        <v>45</v>
      </c>
      <c r="P104" s="29" t="s">
        <v>45</v>
      </c>
      <c r="Q104" s="19" t="s">
        <v>45</v>
      </c>
      <c r="R104" s="11">
        <f>IF(J104&gt;=2007,25,0)</f>
        <v>0</v>
      </c>
    </row>
    <row r="105" spans="1:18" s="13" customFormat="1" ht="27.75" customHeight="1">
      <c r="A105" s="63" t="s">
        <v>117</v>
      </c>
      <c r="B105" s="64"/>
      <c r="C105" s="64"/>
      <c r="D105" s="64"/>
      <c r="E105" s="64"/>
      <c r="F105" s="65"/>
      <c r="G105" s="57"/>
      <c r="H105" s="59"/>
      <c r="I105" s="12"/>
      <c r="J105" s="12"/>
      <c r="K105" s="12"/>
      <c r="L105" s="12"/>
      <c r="M105" s="12"/>
      <c r="N105" s="12"/>
      <c r="O105" s="12"/>
      <c r="P105" s="29" t="s">
        <v>45</v>
      </c>
      <c r="Q105" s="12"/>
      <c r="R105" s="11">
        <f>IF(J105&gt;=2007,(50+O105*0.6+(Q105-1)*20),0)</f>
        <v>0</v>
      </c>
    </row>
    <row r="106" spans="1:18" s="13" customFormat="1" ht="27" customHeight="1">
      <c r="A106" s="63" t="s">
        <v>118</v>
      </c>
      <c r="B106" s="64"/>
      <c r="C106" s="64"/>
      <c r="D106" s="64"/>
      <c r="E106" s="64"/>
      <c r="F106" s="65"/>
      <c r="G106" s="57"/>
      <c r="H106" s="59"/>
      <c r="I106" s="35"/>
      <c r="J106" s="12"/>
      <c r="K106" s="35"/>
      <c r="L106" s="35"/>
      <c r="M106" s="35"/>
      <c r="N106" s="35"/>
      <c r="O106" s="35"/>
      <c r="P106" s="29" t="s">
        <v>45</v>
      </c>
      <c r="Q106" s="46"/>
      <c r="R106" s="11">
        <f>IF(J106&gt;=2007,(50+O106*0.6+(Q106-1)*20),0)</f>
        <v>0</v>
      </c>
    </row>
    <row r="107" spans="1:18" s="13" customFormat="1" ht="24.75" customHeight="1">
      <c r="A107" s="63" t="s">
        <v>118</v>
      </c>
      <c r="B107" s="64"/>
      <c r="C107" s="64"/>
      <c r="D107" s="64"/>
      <c r="E107" s="64"/>
      <c r="F107" s="65"/>
      <c r="G107" s="57"/>
      <c r="H107" s="59"/>
      <c r="I107" s="35"/>
      <c r="J107" s="12"/>
      <c r="K107" s="35"/>
      <c r="L107" s="35"/>
      <c r="M107" s="35"/>
      <c r="N107" s="35"/>
      <c r="O107" s="35"/>
      <c r="P107" s="29" t="s">
        <v>45</v>
      </c>
      <c r="Q107" s="46"/>
      <c r="R107" s="11">
        <f>IF(J107&gt;=2007,(50+O107*0.6+(Q107-1)*20),0)</f>
        <v>0</v>
      </c>
    </row>
    <row r="108" spans="1:18" s="13" customFormat="1" ht="27.75" customHeight="1">
      <c r="A108" s="63" t="s">
        <v>118</v>
      </c>
      <c r="B108" s="64"/>
      <c r="C108" s="64"/>
      <c r="D108" s="64"/>
      <c r="E108" s="64"/>
      <c r="F108" s="65"/>
      <c r="G108" s="57"/>
      <c r="H108" s="59"/>
      <c r="I108" s="35"/>
      <c r="J108" s="12"/>
      <c r="K108" s="35"/>
      <c r="L108" s="35"/>
      <c r="M108" s="35"/>
      <c r="N108" s="35"/>
      <c r="O108" s="35"/>
      <c r="P108" s="29" t="s">
        <v>45</v>
      </c>
      <c r="Q108" s="46"/>
      <c r="R108" s="11">
        <f>IF(J108&gt;=2007,(50+O108*0.6+(Q108-1)*20),0)</f>
        <v>0</v>
      </c>
    </row>
    <row r="109" spans="1:18" s="13" customFormat="1" ht="40.5" customHeight="1">
      <c r="A109" s="116" t="s">
        <v>119</v>
      </c>
      <c r="B109" s="117"/>
      <c r="C109" s="117"/>
      <c r="D109" s="117"/>
      <c r="E109" s="117"/>
      <c r="F109" s="117"/>
      <c r="G109" s="57"/>
      <c r="H109" s="58"/>
      <c r="I109" s="58"/>
      <c r="J109" s="58"/>
      <c r="K109" s="58"/>
      <c r="L109" s="58"/>
      <c r="M109" s="58"/>
      <c r="N109" s="58"/>
      <c r="O109" s="58"/>
      <c r="P109" s="58"/>
      <c r="Q109" s="59"/>
      <c r="R109" s="29" t="s">
        <v>45</v>
      </c>
    </row>
    <row r="110" spans="1:18" s="13" customFormat="1" ht="12.75">
      <c r="A110" s="105" t="s">
        <v>25</v>
      </c>
      <c r="B110" s="106"/>
      <c r="C110" s="106"/>
      <c r="D110" s="106"/>
      <c r="E110" s="106"/>
      <c r="F110" s="106"/>
      <c r="G110" s="57"/>
      <c r="H110" s="59"/>
      <c r="I110" s="35"/>
      <c r="J110" s="12"/>
      <c r="K110" s="35"/>
      <c r="L110" s="35"/>
      <c r="M110" s="35"/>
      <c r="N110" s="35"/>
      <c r="O110" s="29" t="s">
        <v>45</v>
      </c>
      <c r="P110" s="29" t="s">
        <v>45</v>
      </c>
      <c r="Q110" s="29" t="s">
        <v>45</v>
      </c>
      <c r="R110" s="11">
        <f>IF(J110&gt;=2007,6,0)*IF(G109="da",1,0)</f>
        <v>0</v>
      </c>
    </row>
    <row r="111" spans="1:18" s="13" customFormat="1" ht="12.75">
      <c r="A111" s="105" t="s">
        <v>25</v>
      </c>
      <c r="B111" s="106"/>
      <c r="C111" s="106"/>
      <c r="D111" s="106"/>
      <c r="E111" s="106"/>
      <c r="F111" s="106"/>
      <c r="G111" s="57"/>
      <c r="H111" s="59"/>
      <c r="I111" s="35"/>
      <c r="J111" s="12"/>
      <c r="K111" s="35"/>
      <c r="L111" s="35"/>
      <c r="M111" s="35"/>
      <c r="N111" s="35"/>
      <c r="O111" s="29" t="s">
        <v>45</v>
      </c>
      <c r="P111" s="29" t="s">
        <v>45</v>
      </c>
      <c r="Q111" s="29" t="s">
        <v>45</v>
      </c>
      <c r="R111" s="11">
        <f>IF(J111&gt;=2007,6,0)*IF(G110="da",1,0)</f>
        <v>0</v>
      </c>
    </row>
    <row r="112" spans="1:18" s="13" customFormat="1" ht="12.75">
      <c r="A112" s="105" t="s">
        <v>25</v>
      </c>
      <c r="B112" s="106"/>
      <c r="C112" s="106"/>
      <c r="D112" s="106"/>
      <c r="E112" s="106"/>
      <c r="F112" s="106"/>
      <c r="G112" s="57"/>
      <c r="H112" s="59"/>
      <c r="I112" s="35"/>
      <c r="J112" s="12"/>
      <c r="K112" s="35"/>
      <c r="L112" s="35"/>
      <c r="M112" s="35"/>
      <c r="N112" s="35"/>
      <c r="O112" s="29" t="s">
        <v>45</v>
      </c>
      <c r="P112" s="29" t="s">
        <v>45</v>
      </c>
      <c r="Q112" s="29" t="s">
        <v>45</v>
      </c>
      <c r="R112" s="11">
        <f>IF(J112&gt;=2007,6,0)*IF(G111="da",1,0)</f>
        <v>0</v>
      </c>
    </row>
    <row r="113" spans="1:18" s="13" customFormat="1" ht="12.75">
      <c r="A113" s="105" t="s">
        <v>26</v>
      </c>
      <c r="B113" s="106"/>
      <c r="C113" s="106"/>
      <c r="D113" s="106"/>
      <c r="E113" s="106"/>
      <c r="F113" s="106"/>
      <c r="G113" s="57"/>
      <c r="H113" s="59"/>
      <c r="I113" s="35"/>
      <c r="J113" s="12"/>
      <c r="K113" s="35"/>
      <c r="L113" s="35"/>
      <c r="M113" s="35"/>
      <c r="N113" s="35"/>
      <c r="O113" s="29" t="s">
        <v>45</v>
      </c>
      <c r="P113" s="29" t="s">
        <v>45</v>
      </c>
      <c r="Q113" s="29" t="s">
        <v>45</v>
      </c>
      <c r="R113" s="11">
        <f>IF(J113&gt;=2007,4,0)*IF(G109="da",1,0)</f>
        <v>0</v>
      </c>
    </row>
    <row r="114" spans="1:18" s="13" customFormat="1" ht="12.75">
      <c r="A114" s="105" t="s">
        <v>26</v>
      </c>
      <c r="B114" s="106"/>
      <c r="C114" s="106"/>
      <c r="D114" s="106"/>
      <c r="E114" s="106"/>
      <c r="F114" s="106"/>
      <c r="G114" s="57"/>
      <c r="H114" s="59"/>
      <c r="I114" s="35"/>
      <c r="J114" s="12"/>
      <c r="K114" s="35"/>
      <c r="L114" s="35"/>
      <c r="M114" s="35"/>
      <c r="N114" s="35"/>
      <c r="O114" s="29" t="s">
        <v>45</v>
      </c>
      <c r="P114" s="29" t="s">
        <v>45</v>
      </c>
      <c r="Q114" s="29" t="s">
        <v>45</v>
      </c>
      <c r="R114" s="11">
        <f>IF(J114&gt;=2007,4,0)*IF(G110="da",1,0)</f>
        <v>0</v>
      </c>
    </row>
    <row r="115" spans="1:18" s="13" customFormat="1" ht="12.75">
      <c r="A115" s="105" t="s">
        <v>26</v>
      </c>
      <c r="B115" s="106"/>
      <c r="C115" s="106"/>
      <c r="D115" s="106"/>
      <c r="E115" s="106"/>
      <c r="F115" s="106"/>
      <c r="G115" s="57"/>
      <c r="H115" s="59"/>
      <c r="I115" s="35"/>
      <c r="J115" s="12"/>
      <c r="K115" s="35"/>
      <c r="L115" s="35"/>
      <c r="M115" s="35"/>
      <c r="N115" s="35"/>
      <c r="O115" s="29" t="s">
        <v>45</v>
      </c>
      <c r="P115" s="29" t="s">
        <v>45</v>
      </c>
      <c r="Q115" s="29" t="s">
        <v>45</v>
      </c>
      <c r="R115" s="11">
        <f>IF(J115&gt;=2007,4,0)*IF(G111="da",1,0)</f>
        <v>0</v>
      </c>
    </row>
    <row r="116" spans="1:18" s="13" customFormat="1" ht="13.5">
      <c r="A116" s="54" t="s">
        <v>3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 t="s">
        <v>45</v>
      </c>
      <c r="Q116" s="54"/>
      <c r="R116" s="54"/>
    </row>
    <row r="117" spans="1:18" s="13" customFormat="1" ht="24" customHeight="1">
      <c r="A117" s="63" t="s">
        <v>52</v>
      </c>
      <c r="B117" s="64"/>
      <c r="C117" s="64"/>
      <c r="D117" s="64"/>
      <c r="E117" s="64"/>
      <c r="F117" s="65"/>
      <c r="G117" s="57"/>
      <c r="H117" s="58"/>
      <c r="I117" s="58"/>
      <c r="J117" s="58"/>
      <c r="K117" s="58"/>
      <c r="L117" s="58"/>
      <c r="M117" s="58"/>
      <c r="N117" s="58"/>
      <c r="O117" s="58"/>
      <c r="P117" s="58"/>
      <c r="Q117" s="59"/>
      <c r="R117" s="11">
        <f>IF(G117="DA",40,0)</f>
        <v>0</v>
      </c>
    </row>
    <row r="118" spans="1:18" s="13" customFormat="1" ht="12.75">
      <c r="A118" s="8" t="s">
        <v>53</v>
      </c>
      <c r="B118" s="16"/>
      <c r="C118" s="16"/>
      <c r="D118" s="16"/>
      <c r="E118" s="16"/>
      <c r="F118" s="16"/>
      <c r="G118" s="57"/>
      <c r="H118" s="58"/>
      <c r="I118" s="58"/>
      <c r="J118" s="58"/>
      <c r="K118" s="58"/>
      <c r="L118" s="58"/>
      <c r="M118" s="58"/>
      <c r="N118" s="58"/>
      <c r="O118" s="58"/>
      <c r="P118" s="58"/>
      <c r="Q118" s="59"/>
      <c r="R118" s="11">
        <f>IF(G118="DA",15,0)</f>
        <v>0</v>
      </c>
    </row>
    <row r="119" spans="1:18" s="13" customFormat="1" ht="22.5" customHeight="1">
      <c r="A119" s="63" t="s">
        <v>63</v>
      </c>
      <c r="B119" s="64"/>
      <c r="C119" s="64"/>
      <c r="D119" s="64"/>
      <c r="E119" s="64"/>
      <c r="F119" s="65"/>
      <c r="G119" s="57"/>
      <c r="H119" s="58"/>
      <c r="I119" s="58"/>
      <c r="J119" s="58"/>
      <c r="K119" s="58"/>
      <c r="L119" s="58"/>
      <c r="M119" s="58"/>
      <c r="N119" s="58"/>
      <c r="O119" s="58"/>
      <c r="P119" s="58"/>
      <c r="Q119" s="59"/>
      <c r="R119" s="11">
        <f>IF(G119="DA",5,0)</f>
        <v>0</v>
      </c>
    </row>
    <row r="120" spans="1:18" s="13" customFormat="1" ht="30.75" customHeight="1">
      <c r="A120" s="63" t="s">
        <v>64</v>
      </c>
      <c r="B120" s="64"/>
      <c r="C120" s="64"/>
      <c r="D120" s="64"/>
      <c r="E120" s="64"/>
      <c r="F120" s="65"/>
      <c r="G120" s="57"/>
      <c r="H120" s="58"/>
      <c r="I120" s="58"/>
      <c r="J120" s="58"/>
      <c r="K120" s="58"/>
      <c r="L120" s="58"/>
      <c r="M120" s="58"/>
      <c r="N120" s="58"/>
      <c r="O120" s="58"/>
      <c r="P120" s="58"/>
      <c r="Q120" s="59"/>
      <c r="R120" s="11">
        <f>IF(G120="DA",6,0)</f>
        <v>0</v>
      </c>
    </row>
    <row r="121" spans="1:18" s="13" customFormat="1" ht="26.25" customHeight="1">
      <c r="A121" s="63" t="s">
        <v>65</v>
      </c>
      <c r="B121" s="64"/>
      <c r="C121" s="64"/>
      <c r="D121" s="64"/>
      <c r="E121" s="64"/>
      <c r="F121" s="65"/>
      <c r="G121" s="57"/>
      <c r="H121" s="58"/>
      <c r="I121" s="58"/>
      <c r="J121" s="58"/>
      <c r="K121" s="58"/>
      <c r="L121" s="58"/>
      <c r="M121" s="58"/>
      <c r="N121" s="58"/>
      <c r="O121" s="58"/>
      <c r="P121" s="58"/>
      <c r="Q121" s="59"/>
      <c r="R121" s="11">
        <f>IF(G121="DA",5,0)</f>
        <v>0</v>
      </c>
    </row>
    <row r="122" spans="1:18" s="13" customFormat="1" ht="22.5" customHeight="1">
      <c r="A122" s="63" t="s">
        <v>66</v>
      </c>
      <c r="B122" s="64"/>
      <c r="C122" s="64"/>
      <c r="D122" s="64"/>
      <c r="E122" s="64"/>
      <c r="F122" s="65"/>
      <c r="G122" s="57"/>
      <c r="H122" s="58"/>
      <c r="I122" s="58"/>
      <c r="J122" s="58"/>
      <c r="K122" s="58"/>
      <c r="L122" s="58"/>
      <c r="M122" s="58"/>
      <c r="N122" s="58"/>
      <c r="O122" s="58"/>
      <c r="P122" s="58"/>
      <c r="Q122" s="59"/>
      <c r="R122" s="11">
        <f>IF(G122="DA",7,0)</f>
        <v>0</v>
      </c>
    </row>
    <row r="123" spans="1:18" s="13" customFormat="1" ht="12.75">
      <c r="A123" s="36" t="s">
        <v>67</v>
      </c>
      <c r="B123" s="37"/>
      <c r="C123" s="37"/>
      <c r="D123" s="37"/>
      <c r="E123" s="37"/>
      <c r="F123" s="38"/>
      <c r="G123" s="57"/>
      <c r="H123" s="58"/>
      <c r="I123" s="58"/>
      <c r="J123" s="58"/>
      <c r="K123" s="58"/>
      <c r="L123" s="58"/>
      <c r="M123" s="58"/>
      <c r="N123" s="58"/>
      <c r="O123" s="58"/>
      <c r="P123" s="58"/>
      <c r="Q123" s="59"/>
      <c r="R123" s="11">
        <f>IF(G123="DA",5,0)</f>
        <v>0</v>
      </c>
    </row>
    <row r="124" spans="1:18" s="13" customFormat="1" ht="12.75">
      <c r="A124" s="36" t="s">
        <v>68</v>
      </c>
      <c r="B124" s="37"/>
      <c r="C124" s="37"/>
      <c r="D124" s="37"/>
      <c r="E124" s="37"/>
      <c r="F124" s="38"/>
      <c r="G124" s="57"/>
      <c r="H124" s="58"/>
      <c r="I124" s="58"/>
      <c r="J124" s="58"/>
      <c r="K124" s="58"/>
      <c r="L124" s="58"/>
      <c r="M124" s="58"/>
      <c r="N124" s="58"/>
      <c r="O124" s="58"/>
      <c r="P124" s="58"/>
      <c r="Q124" s="59"/>
      <c r="R124" s="11">
        <f>IF(G124="DA",7,0)</f>
        <v>0</v>
      </c>
    </row>
    <row r="125" spans="1:18" s="13" customFormat="1" ht="12.75">
      <c r="A125" s="36" t="s">
        <v>69</v>
      </c>
      <c r="B125" s="37"/>
      <c r="C125" s="37"/>
      <c r="D125" s="37"/>
      <c r="E125" s="37"/>
      <c r="F125" s="38"/>
      <c r="G125" s="57"/>
      <c r="H125" s="58"/>
      <c r="I125" s="58"/>
      <c r="J125" s="58"/>
      <c r="K125" s="58"/>
      <c r="L125" s="58"/>
      <c r="M125" s="58"/>
      <c r="N125" s="58"/>
      <c r="O125" s="58"/>
      <c r="P125" s="58"/>
      <c r="Q125" s="59"/>
      <c r="R125" s="11">
        <f>IF(G125="DA",1,0)</f>
        <v>0</v>
      </c>
    </row>
    <row r="126" spans="1:18" s="13" customFormat="1" ht="12.75">
      <c r="A126" s="36" t="s">
        <v>70</v>
      </c>
      <c r="B126" s="37"/>
      <c r="C126" s="37"/>
      <c r="D126" s="37"/>
      <c r="E126" s="37"/>
      <c r="F126" s="38"/>
      <c r="G126" s="57"/>
      <c r="H126" s="58"/>
      <c r="I126" s="58"/>
      <c r="J126" s="58"/>
      <c r="K126" s="58"/>
      <c r="L126" s="58"/>
      <c r="M126" s="58"/>
      <c r="N126" s="58"/>
      <c r="O126" s="58"/>
      <c r="P126" s="58"/>
      <c r="Q126" s="59"/>
      <c r="R126" s="11">
        <f aca="true" t="shared" si="0" ref="R126:R131">IF(G126="DA",1,0)</f>
        <v>0</v>
      </c>
    </row>
    <row r="127" spans="1:18" s="13" customFormat="1" ht="12.75">
      <c r="A127" s="36" t="s">
        <v>71</v>
      </c>
      <c r="B127" s="37"/>
      <c r="C127" s="37"/>
      <c r="D127" s="37"/>
      <c r="E127" s="37"/>
      <c r="F127" s="38"/>
      <c r="G127" s="57"/>
      <c r="H127" s="58"/>
      <c r="I127" s="58"/>
      <c r="J127" s="58"/>
      <c r="K127" s="58"/>
      <c r="L127" s="58"/>
      <c r="M127" s="58"/>
      <c r="N127" s="58"/>
      <c r="O127" s="58"/>
      <c r="P127" s="58"/>
      <c r="Q127" s="59"/>
      <c r="R127" s="11">
        <f t="shared" si="0"/>
        <v>0</v>
      </c>
    </row>
    <row r="128" spans="1:18" s="13" customFormat="1" ht="12.75">
      <c r="A128" s="36" t="s">
        <v>72</v>
      </c>
      <c r="B128" s="37"/>
      <c r="C128" s="39"/>
      <c r="D128" s="39"/>
      <c r="E128" s="39"/>
      <c r="F128" s="40"/>
      <c r="G128" s="57"/>
      <c r="H128" s="58"/>
      <c r="I128" s="58"/>
      <c r="J128" s="58"/>
      <c r="K128" s="58"/>
      <c r="L128" s="58"/>
      <c r="M128" s="58"/>
      <c r="N128" s="58"/>
      <c r="O128" s="58"/>
      <c r="P128" s="58"/>
      <c r="Q128" s="59"/>
      <c r="R128" s="11">
        <f t="shared" si="0"/>
        <v>0</v>
      </c>
    </row>
    <row r="129" spans="1:18" s="13" customFormat="1" ht="25.5" customHeight="1">
      <c r="A129" s="63" t="s">
        <v>73</v>
      </c>
      <c r="B129" s="64"/>
      <c r="C129" s="64"/>
      <c r="D129" s="64"/>
      <c r="E129" s="64"/>
      <c r="F129" s="65"/>
      <c r="G129" s="57"/>
      <c r="H129" s="58"/>
      <c r="I129" s="58"/>
      <c r="J129" s="58"/>
      <c r="K129" s="58"/>
      <c r="L129" s="58"/>
      <c r="M129" s="58"/>
      <c r="N129" s="58"/>
      <c r="O129" s="58"/>
      <c r="P129" s="58"/>
      <c r="Q129" s="59"/>
      <c r="R129" s="11">
        <f t="shared" si="0"/>
        <v>0</v>
      </c>
    </row>
    <row r="130" spans="1:18" s="13" customFormat="1" ht="24" customHeight="1">
      <c r="A130" s="63" t="s">
        <v>74</v>
      </c>
      <c r="B130" s="64"/>
      <c r="C130" s="64"/>
      <c r="D130" s="64"/>
      <c r="E130" s="64"/>
      <c r="F130" s="65"/>
      <c r="G130" s="57"/>
      <c r="H130" s="58"/>
      <c r="I130" s="58"/>
      <c r="J130" s="58"/>
      <c r="K130" s="58"/>
      <c r="L130" s="58"/>
      <c r="M130" s="58"/>
      <c r="N130" s="58"/>
      <c r="O130" s="58"/>
      <c r="P130" s="58"/>
      <c r="Q130" s="59"/>
      <c r="R130" s="11">
        <f t="shared" si="0"/>
        <v>0</v>
      </c>
    </row>
    <row r="131" spans="1:18" s="13" customFormat="1" ht="24" customHeight="1">
      <c r="A131" s="63" t="s">
        <v>75</v>
      </c>
      <c r="B131" s="64"/>
      <c r="C131" s="64"/>
      <c r="D131" s="64"/>
      <c r="E131" s="64"/>
      <c r="F131" s="65"/>
      <c r="G131" s="57"/>
      <c r="H131" s="58"/>
      <c r="I131" s="58"/>
      <c r="J131" s="58"/>
      <c r="K131" s="58"/>
      <c r="L131" s="58"/>
      <c r="M131" s="58"/>
      <c r="N131" s="58"/>
      <c r="O131" s="58"/>
      <c r="P131" s="58"/>
      <c r="Q131" s="59"/>
      <c r="R131" s="11">
        <f t="shared" si="0"/>
        <v>0</v>
      </c>
    </row>
    <row r="132" spans="1:18" s="13" customFormat="1" ht="15">
      <c r="A132" s="50" t="s">
        <v>50</v>
      </c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14">
        <f>SUM(R10:R19)+SUM(R21:R25)+SUM(R28:R33)+SUM(R37:R38)+SUM(R41:R42)+SUM(R44:R45)+SUM(R47:R47)+SUM(R50:R57)+SUM(R59:R84)+SUM(R86)+SUM(R88:R99)+SUM(R101:R115)+SUM(E117:R131)</f>
        <v>0</v>
      </c>
    </row>
    <row r="133" spans="1:18" s="13" customFormat="1" ht="13.5">
      <c r="A133" s="80" t="s">
        <v>10</v>
      </c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</row>
    <row r="134" spans="1:18" s="13" customFormat="1" ht="12.75">
      <c r="A134" s="82" t="s">
        <v>85</v>
      </c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</row>
    <row r="135" spans="1:19" s="13" customFormat="1" ht="13.5">
      <c r="A135" s="77" t="s">
        <v>55</v>
      </c>
      <c r="B135" s="78"/>
      <c r="C135" s="78"/>
      <c r="D135" s="78"/>
      <c r="E135" s="78"/>
      <c r="F135" s="79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11">
        <f>IF(G135="DA",1,0)</f>
        <v>0</v>
      </c>
      <c r="S135" s="41"/>
    </row>
    <row r="136" spans="1:18" s="13" customFormat="1" ht="13.5">
      <c r="A136" s="77" t="s">
        <v>56</v>
      </c>
      <c r="B136" s="78" t="s">
        <v>12</v>
      </c>
      <c r="C136" s="78"/>
      <c r="D136" s="78"/>
      <c r="E136" s="78"/>
      <c r="F136" s="79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11">
        <f>IF(G136="DA",3,0)</f>
        <v>0</v>
      </c>
    </row>
    <row r="137" spans="1:18" s="13" customFormat="1" ht="26.25" customHeight="1">
      <c r="A137" s="55" t="s">
        <v>57</v>
      </c>
      <c r="B137" s="56" t="s">
        <v>54</v>
      </c>
      <c r="C137" s="56"/>
      <c r="D137" s="56"/>
      <c r="E137" s="56"/>
      <c r="F137" s="81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11">
        <f>IF(G137="DA",4,0)</f>
        <v>0</v>
      </c>
    </row>
    <row r="138" spans="1:18" s="13" customFormat="1" ht="40.5" customHeight="1">
      <c r="A138" s="55" t="s">
        <v>59</v>
      </c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</row>
    <row r="139" spans="1:8" s="13" customFormat="1" ht="24" customHeight="1" hidden="1">
      <c r="A139" s="112"/>
      <c r="B139" s="113"/>
      <c r="C139" s="113"/>
      <c r="D139" s="113"/>
      <c r="E139" s="113"/>
      <c r="F139" s="114"/>
      <c r="G139" s="42"/>
      <c r="H139" s="43"/>
    </row>
    <row r="140" spans="1:8" s="13" customFormat="1" ht="12.75" customHeight="1" hidden="1">
      <c r="A140" s="112"/>
      <c r="B140" s="113"/>
      <c r="C140" s="113"/>
      <c r="D140" s="113"/>
      <c r="E140" s="113"/>
      <c r="F140" s="114"/>
      <c r="G140" s="44"/>
      <c r="H140" s="43"/>
    </row>
    <row r="141" spans="1:18" s="13" customFormat="1" ht="31.5" customHeight="1">
      <c r="A141" s="60" t="s">
        <v>58</v>
      </c>
      <c r="B141" s="61"/>
      <c r="C141" s="61"/>
      <c r="D141" s="61"/>
      <c r="E141" s="61"/>
      <c r="F141" s="62"/>
      <c r="G141" s="57"/>
      <c r="H141" s="58"/>
      <c r="I141" s="58"/>
      <c r="J141" s="58"/>
      <c r="K141" s="58"/>
      <c r="L141" s="58"/>
      <c r="M141" s="58"/>
      <c r="N141" s="58"/>
      <c r="O141" s="58"/>
      <c r="P141" s="58"/>
      <c r="Q141" s="59"/>
      <c r="R141" s="11">
        <f>IF(G141="DA",10,0)</f>
        <v>0</v>
      </c>
    </row>
    <row r="142" spans="1:18" s="13" customFormat="1" ht="29.25" customHeight="1">
      <c r="A142" s="55" t="s">
        <v>120</v>
      </c>
      <c r="B142" s="56"/>
      <c r="C142" s="56"/>
      <c r="D142" s="56"/>
      <c r="E142" s="56"/>
      <c r="F142" s="56"/>
      <c r="G142" s="57"/>
      <c r="H142" s="58"/>
      <c r="I142" s="58"/>
      <c r="J142" s="58"/>
      <c r="K142" s="58"/>
      <c r="L142" s="58"/>
      <c r="M142" s="58"/>
      <c r="N142" s="58"/>
      <c r="O142" s="58"/>
      <c r="P142" s="58"/>
      <c r="Q142" s="59"/>
      <c r="R142" s="29" t="s">
        <v>45</v>
      </c>
    </row>
    <row r="143" spans="1:18" s="13" customFormat="1" ht="44.25" customHeight="1">
      <c r="A143" s="55" t="s">
        <v>60</v>
      </c>
      <c r="B143" s="75"/>
      <c r="C143" s="75"/>
      <c r="D143" s="75"/>
      <c r="E143" s="75"/>
      <c r="F143" s="76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45">
        <f>IF(G143&gt;0,2,0)*IF(G142="DA",1,0)</f>
        <v>0</v>
      </c>
    </row>
    <row r="144" spans="1:18" s="13" customFormat="1" ht="47.25" customHeight="1">
      <c r="A144" s="55" t="s">
        <v>61</v>
      </c>
      <c r="B144" s="75"/>
      <c r="C144" s="75"/>
      <c r="D144" s="75"/>
      <c r="E144" s="75"/>
      <c r="F144" s="76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45">
        <f>IF(G144&gt;0,5,0)*IF(G142="DA",1,0)</f>
        <v>0</v>
      </c>
    </row>
    <row r="145" spans="1:18" ht="15">
      <c r="A145" s="115" t="s">
        <v>62</v>
      </c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4">
        <f>R135+R136+R137+R141+R143+R144</f>
        <v>0</v>
      </c>
    </row>
    <row r="146" spans="16:18" ht="15">
      <c r="P146" s="110" t="s">
        <v>4</v>
      </c>
      <c r="Q146" s="110"/>
      <c r="R146" s="110"/>
    </row>
    <row r="147" spans="16:18" ht="12.75">
      <c r="P147" s="111" t="s">
        <v>5</v>
      </c>
      <c r="Q147" s="111"/>
      <c r="R147" s="111"/>
    </row>
    <row r="148" spans="14:18" ht="18.75" customHeight="1">
      <c r="N148" s="51"/>
      <c r="O148" s="51"/>
      <c r="P148" s="51"/>
      <c r="Q148" s="51"/>
      <c r="R148" s="51"/>
    </row>
  </sheetData>
  <sheetProtection selectLockedCells="1"/>
  <mergeCells count="226">
    <mergeCell ref="A3:F3"/>
    <mergeCell ref="A115:F115"/>
    <mergeCell ref="A106:F106"/>
    <mergeCell ref="A107:F107"/>
    <mergeCell ref="A108:F108"/>
    <mergeCell ref="A111:F111"/>
    <mergeCell ref="A112:F112"/>
    <mergeCell ref="A114:F114"/>
    <mergeCell ref="A67:F67"/>
    <mergeCell ref="A68:F68"/>
    <mergeCell ref="A69:F69"/>
    <mergeCell ref="A105:F105"/>
    <mergeCell ref="A93:F93"/>
    <mergeCell ref="A94:F94"/>
    <mergeCell ref="A95:F95"/>
    <mergeCell ref="A96:F96"/>
    <mergeCell ref="A72:F72"/>
    <mergeCell ref="A84:F84"/>
    <mergeCell ref="A104:F104"/>
    <mergeCell ref="A145:Q145"/>
    <mergeCell ref="G120:Q120"/>
    <mergeCell ref="G121:Q121"/>
    <mergeCell ref="A109:F109"/>
    <mergeCell ref="P146:R146"/>
    <mergeCell ref="P147:R147"/>
    <mergeCell ref="A143:F143"/>
    <mergeCell ref="A139:F140"/>
    <mergeCell ref="G33:H33"/>
    <mergeCell ref="G38:Q38"/>
    <mergeCell ref="G25:Q25"/>
    <mergeCell ref="A34:R34"/>
    <mergeCell ref="A35:R35"/>
    <mergeCell ref="A22:F22"/>
    <mergeCell ref="A23:F23"/>
    <mergeCell ref="A74:F74"/>
    <mergeCell ref="A12:F12"/>
    <mergeCell ref="A13:F13"/>
    <mergeCell ref="A18:F18"/>
    <mergeCell ref="A51:F51"/>
    <mergeCell ref="A73:F73"/>
    <mergeCell ref="A71:F71"/>
    <mergeCell ref="A66:F66"/>
    <mergeCell ref="A49:R49"/>
    <mergeCell ref="G50:H50"/>
    <mergeCell ref="A64:F64"/>
    <mergeCell ref="G52:H52"/>
    <mergeCell ref="G53:H53"/>
    <mergeCell ref="G54:H54"/>
    <mergeCell ref="A58:R58"/>
    <mergeCell ref="A63:F63"/>
    <mergeCell ref="A20:R20"/>
    <mergeCell ref="A36:R36"/>
    <mergeCell ref="A39:R39"/>
    <mergeCell ref="A61:F61"/>
    <mergeCell ref="A62:F62"/>
    <mergeCell ref="A31:F31"/>
    <mergeCell ref="G45:H45"/>
    <mergeCell ref="A46:R46"/>
    <mergeCell ref="A48:R48"/>
    <mergeCell ref="A65:F65"/>
    <mergeCell ref="A113:F113"/>
    <mergeCell ref="A81:F81"/>
    <mergeCell ref="A83:F83"/>
    <mergeCell ref="A110:F110"/>
    <mergeCell ref="A99:F99"/>
    <mergeCell ref="A101:F101"/>
    <mergeCell ref="A102:F102"/>
    <mergeCell ref="A103:F103"/>
    <mergeCell ref="A70:F70"/>
    <mergeCell ref="G14:H14"/>
    <mergeCell ref="G15:H15"/>
    <mergeCell ref="A8:R8"/>
    <mergeCell ref="A9:R9"/>
    <mergeCell ref="G10:H10"/>
    <mergeCell ref="G11:H11"/>
    <mergeCell ref="G12:H12"/>
    <mergeCell ref="G13:H13"/>
    <mergeCell ref="A14:F14"/>
    <mergeCell ref="A15:F15"/>
    <mergeCell ref="A16:F16"/>
    <mergeCell ref="G16:H16"/>
    <mergeCell ref="A17:F17"/>
    <mergeCell ref="G17:H17"/>
    <mergeCell ref="G29:H29"/>
    <mergeCell ref="A28:F28"/>
    <mergeCell ref="A29:F29"/>
    <mergeCell ref="G18:H18"/>
    <mergeCell ref="G19:H19"/>
    <mergeCell ref="A19:F19"/>
    <mergeCell ref="A21:F21"/>
    <mergeCell ref="G21:H21"/>
    <mergeCell ref="G22:H22"/>
    <mergeCell ref="G23:H23"/>
    <mergeCell ref="A24:F24"/>
    <mergeCell ref="A26:R26"/>
    <mergeCell ref="A27:R27"/>
    <mergeCell ref="G28:H28"/>
    <mergeCell ref="G24:H24"/>
    <mergeCell ref="G30:H30"/>
    <mergeCell ref="A40:R40"/>
    <mergeCell ref="A43:R43"/>
    <mergeCell ref="G44:H44"/>
    <mergeCell ref="A38:F38"/>
    <mergeCell ref="A41:F41"/>
    <mergeCell ref="A30:F30"/>
    <mergeCell ref="G31:H31"/>
    <mergeCell ref="G32:H32"/>
    <mergeCell ref="G37:Q37"/>
    <mergeCell ref="A50:F50"/>
    <mergeCell ref="G55:H55"/>
    <mergeCell ref="G56:H56"/>
    <mergeCell ref="G57:H57"/>
    <mergeCell ref="G51:H51"/>
    <mergeCell ref="A52:F52"/>
    <mergeCell ref="A53:F53"/>
    <mergeCell ref="G59:H59"/>
    <mergeCell ref="G60:H60"/>
    <mergeCell ref="A60:F60"/>
    <mergeCell ref="A59:F59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A82:F82"/>
    <mergeCell ref="G73:H73"/>
    <mergeCell ref="G74:H74"/>
    <mergeCell ref="G76:H76"/>
    <mergeCell ref="G77:H77"/>
    <mergeCell ref="G78:H78"/>
    <mergeCell ref="G79:H79"/>
    <mergeCell ref="G81:H81"/>
    <mergeCell ref="G82:H82"/>
    <mergeCell ref="G83:H83"/>
    <mergeCell ref="G84:H84"/>
    <mergeCell ref="A85:R85"/>
    <mergeCell ref="A87:R87"/>
    <mergeCell ref="G86:Q86"/>
    <mergeCell ref="G103:H103"/>
    <mergeCell ref="A100:R100"/>
    <mergeCell ref="G88:H88"/>
    <mergeCell ref="G89:H89"/>
    <mergeCell ref="G90:H90"/>
    <mergeCell ref="G91:H91"/>
    <mergeCell ref="G96:H96"/>
    <mergeCell ref="G97:H97"/>
    <mergeCell ref="A97:F97"/>
    <mergeCell ref="A98:F98"/>
    <mergeCell ref="G108:H108"/>
    <mergeCell ref="A88:F88"/>
    <mergeCell ref="A89:F89"/>
    <mergeCell ref="A90:F90"/>
    <mergeCell ref="A91:F91"/>
    <mergeCell ref="A92:F92"/>
    <mergeCell ref="G98:H98"/>
    <mergeCell ref="G99:H99"/>
    <mergeCell ref="G101:H101"/>
    <mergeCell ref="G102:H102"/>
    <mergeCell ref="A131:F131"/>
    <mergeCell ref="G110:H110"/>
    <mergeCell ref="G111:H111"/>
    <mergeCell ref="G112:H112"/>
    <mergeCell ref="G113:H113"/>
    <mergeCell ref="G114:H114"/>
    <mergeCell ref="G115:H115"/>
    <mergeCell ref="A144:F144"/>
    <mergeCell ref="G144:Q144"/>
    <mergeCell ref="A135:F135"/>
    <mergeCell ref="A133:R133"/>
    <mergeCell ref="A136:F136"/>
    <mergeCell ref="A137:F137"/>
    <mergeCell ref="A134:R134"/>
    <mergeCell ref="G135:Q135"/>
    <mergeCell ref="G136:Q136"/>
    <mergeCell ref="G137:Q137"/>
    <mergeCell ref="A7:F7"/>
    <mergeCell ref="G128:Q128"/>
    <mergeCell ref="G129:Q129"/>
    <mergeCell ref="A75:R75"/>
    <mergeCell ref="A80:R80"/>
    <mergeCell ref="G117:Q117"/>
    <mergeCell ref="G118:Q118"/>
    <mergeCell ref="A129:F129"/>
    <mergeCell ref="A119:F119"/>
    <mergeCell ref="A120:F120"/>
    <mergeCell ref="A5:R5"/>
    <mergeCell ref="A121:F121"/>
    <mergeCell ref="A122:F122"/>
    <mergeCell ref="A116:R116"/>
    <mergeCell ref="G7:H7"/>
    <mergeCell ref="A25:F25"/>
    <mergeCell ref="A37:F37"/>
    <mergeCell ref="G41:Q41"/>
    <mergeCell ref="G42:Q42"/>
    <mergeCell ref="G47:Q47"/>
    <mergeCell ref="G104:H104"/>
    <mergeCell ref="G105:H105"/>
    <mergeCell ref="G106:H106"/>
    <mergeCell ref="G107:H107"/>
    <mergeCell ref="N148:R148"/>
    <mergeCell ref="G130:Q130"/>
    <mergeCell ref="G131:Q131"/>
    <mergeCell ref="G109:Q109"/>
    <mergeCell ref="G143:Q143"/>
    <mergeCell ref="G141:Q141"/>
    <mergeCell ref="G124:Q124"/>
    <mergeCell ref="G125:Q125"/>
    <mergeCell ref="G126:Q126"/>
    <mergeCell ref="G127:Q127"/>
    <mergeCell ref="A142:F142"/>
    <mergeCell ref="G142:Q142"/>
    <mergeCell ref="A141:F141"/>
    <mergeCell ref="A117:F117"/>
    <mergeCell ref="A132:Q132"/>
    <mergeCell ref="A130:F130"/>
    <mergeCell ref="A138:R138"/>
    <mergeCell ref="G119:Q119"/>
    <mergeCell ref="G122:Q122"/>
    <mergeCell ref="G123:Q123"/>
  </mergeCells>
  <printOptions horizontalCentered="1"/>
  <pageMargins left="0.301181102" right="0.354330708661417" top="0.446850394" bottom="0.25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csaJMM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acreditare</dc:creator>
  <cp:keywords/>
  <dc:description/>
  <cp:lastModifiedBy>CASCL6</cp:lastModifiedBy>
  <cp:lastPrinted>2015-04-01T14:38:33Z</cp:lastPrinted>
  <dcterms:created xsi:type="dcterms:W3CDTF">2006-04-18T07:47:43Z</dcterms:created>
  <dcterms:modified xsi:type="dcterms:W3CDTF">2015-04-03T11:06:39Z</dcterms:modified>
  <cp:category/>
  <cp:version/>
  <cp:contentType/>
  <cp:contentStatus/>
</cp:coreProperties>
</file>